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fs01\Public\Contabilitate\TRANSPARENTA INSTITUTIONALA SF NECTARIE\DATE FINANCIARE\BUGETE A si E 2022\PROIECTE A si E 2022\"/>
    </mc:Choice>
  </mc:AlternateContent>
  <xr:revisionPtr revIDLastSave="0" documentId="13_ncr:1_{C29A5244-0CD5-4361-B685-C593427993E1}" xr6:coauthVersionLast="47" xr6:coauthVersionMax="47" xr10:uidLastSave="{00000000-0000-0000-0000-000000000000}"/>
  <bookViews>
    <workbookView xWindow="-108" yWindow="-108" windowWidth="23256" windowHeight="12576" tabRatio="680" xr2:uid="{00000000-000D-0000-FFFF-FFFF00000000}"/>
  </bookViews>
  <sheets>
    <sheet name="Cheltuieli 2022" sheetId="17" r:id="rId1"/>
    <sheet name=" Investitii 2022 " sheetId="12" r:id="rId2"/>
    <sheet name="prop Cheltuieli 2021@det chelt" sheetId="13" state="hidden" r:id="rId3"/>
    <sheet name="Cheltuieli 2020@rectif 2020" sheetId="11" state="hidden" r:id="rId4"/>
    <sheet name="Cheltuieli 2020@Ianuarie" sheetId="9" state="hidden" r:id="rId5"/>
    <sheet name="draft_T 10" sheetId="14" state="hidden" r:id="rId6"/>
    <sheet name="executie BG aprobat_2020" sheetId="16" state="hidden" r:id="rId7"/>
    <sheet name=" Investitii2020@ian." sheetId="10" state="hidden" r:id="rId8"/>
    <sheet name="Cheltuieli 2019@Octombrie2019" sheetId="6" state="hidden" r:id="rId9"/>
  </sheets>
  <externalReferences>
    <externalReference r:id="rId10"/>
  </externalReferences>
  <definedNames>
    <definedName name="_xlnm._FilterDatabase" localSheetId="1" hidden="1">' Investitii 2022 '!$B$16:$F$16</definedName>
    <definedName name="_xlnm._FilterDatabase" localSheetId="7" hidden="1">' Investitii2020@ian.'!$C$16:$I$26</definedName>
    <definedName name="_xlnm._FilterDatabase" localSheetId="8" hidden="1">'Cheltuieli 2019@Octombrie2019'!$B$10:$K$282</definedName>
    <definedName name="_xlnm._FilterDatabase" localSheetId="4" hidden="1">'Cheltuieli 2020@Ianuarie'!$B$10:$K$282</definedName>
    <definedName name="_xlnm._FilterDatabase" localSheetId="3" hidden="1">'Cheltuieli 2020@rectif 2020'!$B$10:$K$282</definedName>
    <definedName name="_xlnm._FilterDatabase" localSheetId="0" hidden="1">'Cheltuieli 2022'!$B$10:$M$282</definedName>
    <definedName name="_xlnm._FilterDatabase" localSheetId="2" hidden="1">'prop Cheltuieli 2021@det chelt'!$B$10:$K$282</definedName>
    <definedName name="Excel_BuiltIn_Database" localSheetId="1">#REF!</definedName>
    <definedName name="Excel_BuiltIn_Database" localSheetId="7">#REF!</definedName>
    <definedName name="Excel_BuiltIn_Database" localSheetId="8">#REF!</definedName>
    <definedName name="Excel_BuiltIn_Database" localSheetId="4">#REF!</definedName>
    <definedName name="Excel_BuiltIn_Database" localSheetId="3">#REF!</definedName>
    <definedName name="Excel_BuiltIn_Database" localSheetId="0">#REF!</definedName>
    <definedName name="Excel_BuiltIn_Database" localSheetId="2">#REF!</definedName>
    <definedName name="Excel_BuiltIn_Database">#REF!</definedName>
    <definedName name="_xlnm.Print_Area" localSheetId="8">'Cheltuieli 2019@Octombrie2019'!$A$1:$K$286</definedName>
    <definedName name="_xlnm.Print_Area" localSheetId="4">'Cheltuieli 2020@Ianuarie'!$A$1:$K$286</definedName>
    <definedName name="_xlnm.Print_Area" localSheetId="3">'Cheltuieli 2020@rectif 2020'!$A$1:$K$286</definedName>
    <definedName name="_xlnm.Print_Area" localSheetId="0">'Cheltuieli 2022'!$A$1:$M$286</definedName>
    <definedName name="_xlnm.Print_Area" localSheetId="2">'prop Cheltuieli 2021@det chelt'!$A$1:$K$286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7" l="1"/>
  <c r="L40" i="17" s="1"/>
  <c r="M40" i="17" s="1"/>
  <c r="K32" i="17"/>
  <c r="E47" i="17"/>
  <c r="E40" i="17"/>
  <c r="E30" i="17"/>
  <c r="E20" i="17"/>
  <c r="E19" i="17"/>
  <c r="E16" i="17"/>
  <c r="G11" i="17"/>
  <c r="G266" i="17"/>
  <c r="G15" i="12"/>
  <c r="G14" i="12"/>
  <c r="G8" i="12" s="1"/>
  <c r="H16" i="17"/>
  <c r="M281" i="17"/>
  <c r="L281" i="17"/>
  <c r="K281" i="17"/>
  <c r="M279" i="17"/>
  <c r="L279" i="17"/>
  <c r="K279" i="17"/>
  <c r="M269" i="17"/>
  <c r="L269" i="17"/>
  <c r="K269" i="17"/>
  <c r="M262" i="17"/>
  <c r="M260" i="17" s="1"/>
  <c r="L262" i="17"/>
  <c r="L261" i="17" s="1"/>
  <c r="K262" i="17"/>
  <c r="K260" i="17" s="1"/>
  <c r="L260" i="17"/>
  <c r="M15" i="17" l="1"/>
  <c r="M261" i="17"/>
  <c r="K261" i="17"/>
  <c r="O66" i="17"/>
  <c r="O59" i="17"/>
  <c r="P59" i="17" s="1"/>
  <c r="F64" i="17"/>
  <c r="P282" i="17"/>
  <c r="E282" i="17"/>
  <c r="J281" i="17"/>
  <c r="I281" i="17"/>
  <c r="G281" i="17"/>
  <c r="P281" i="17" s="1"/>
  <c r="F281" i="17"/>
  <c r="P280" i="17"/>
  <c r="E280" i="17"/>
  <c r="J279" i="17"/>
  <c r="I279" i="17"/>
  <c r="G279" i="17"/>
  <c r="P279" i="17" s="1"/>
  <c r="F279" i="17"/>
  <c r="P277" i="17"/>
  <c r="E277" i="17"/>
  <c r="Q277" i="17" s="1"/>
  <c r="P276" i="17"/>
  <c r="E276" i="17"/>
  <c r="Q276" i="17" s="1"/>
  <c r="E275" i="17"/>
  <c r="P274" i="17"/>
  <c r="E274" i="17"/>
  <c r="J273" i="17"/>
  <c r="J272" i="17" s="1"/>
  <c r="I273" i="17"/>
  <c r="I272" i="17" s="1"/>
  <c r="H273" i="17"/>
  <c r="H272" i="17" s="1"/>
  <c r="G273" i="17"/>
  <c r="F273" i="17"/>
  <c r="F272" i="17" s="1"/>
  <c r="E271" i="17"/>
  <c r="P270" i="17"/>
  <c r="E270" i="17"/>
  <c r="Q270" i="17" s="1"/>
  <c r="J269" i="17"/>
  <c r="J268" i="17" s="1"/>
  <c r="I269" i="17"/>
  <c r="I268" i="17" s="1"/>
  <c r="G269" i="17"/>
  <c r="F269" i="17"/>
  <c r="F268" i="17" s="1"/>
  <c r="P267" i="17"/>
  <c r="E267" i="17"/>
  <c r="N267" i="17" s="1"/>
  <c r="O265" i="17"/>
  <c r="P265" i="17" s="1"/>
  <c r="E265" i="17"/>
  <c r="N265" i="17" s="1"/>
  <c r="P264" i="17"/>
  <c r="E264" i="17"/>
  <c r="P263" i="17"/>
  <c r="E263" i="17"/>
  <c r="J262" i="17"/>
  <c r="I262" i="17"/>
  <c r="I261" i="17" s="1"/>
  <c r="H262" i="17"/>
  <c r="H260" i="17" s="1"/>
  <c r="F262" i="17"/>
  <c r="P259" i="17"/>
  <c r="E259" i="17"/>
  <c r="N259" i="17" s="1"/>
  <c r="P258" i="17"/>
  <c r="E258" i="17"/>
  <c r="N258" i="17" s="1"/>
  <c r="P257" i="17"/>
  <c r="E257" i="17"/>
  <c r="N257" i="17" s="1"/>
  <c r="J256" i="17"/>
  <c r="I256" i="17"/>
  <c r="G256" i="17"/>
  <c r="P256" i="17" s="1"/>
  <c r="F256" i="17"/>
  <c r="P255" i="17"/>
  <c r="E255" i="17"/>
  <c r="N255" i="17" s="1"/>
  <c r="P254" i="17"/>
  <c r="E254" i="17"/>
  <c r="N254" i="17" s="1"/>
  <c r="P253" i="17"/>
  <c r="E253" i="17"/>
  <c r="N253" i="17" s="1"/>
  <c r="J252" i="17"/>
  <c r="I252" i="17"/>
  <c r="G252" i="17"/>
  <c r="P252" i="17" s="1"/>
  <c r="F252" i="17"/>
  <c r="P251" i="17"/>
  <c r="E251" i="17"/>
  <c r="N251" i="17" s="1"/>
  <c r="P250" i="17"/>
  <c r="E250" i="17"/>
  <c r="N250" i="17" s="1"/>
  <c r="P249" i="17"/>
  <c r="E249" i="17"/>
  <c r="N249" i="17" s="1"/>
  <c r="J248" i="17"/>
  <c r="I248" i="17"/>
  <c r="G248" i="17"/>
  <c r="P248" i="17" s="1"/>
  <c r="F248" i="17"/>
  <c r="P247" i="17"/>
  <c r="E247" i="17"/>
  <c r="N247" i="17" s="1"/>
  <c r="P246" i="17"/>
  <c r="E246" i="17"/>
  <c r="N246" i="17" s="1"/>
  <c r="P245" i="17"/>
  <c r="E245" i="17"/>
  <c r="N245" i="17" s="1"/>
  <c r="J244" i="17"/>
  <c r="I244" i="17"/>
  <c r="G244" i="17"/>
  <c r="P244" i="17" s="1"/>
  <c r="F244" i="17"/>
  <c r="P243" i="17"/>
  <c r="E243" i="17"/>
  <c r="N243" i="17" s="1"/>
  <c r="P242" i="17"/>
  <c r="E242" i="17"/>
  <c r="N242" i="17" s="1"/>
  <c r="P241" i="17"/>
  <c r="E241" i="17"/>
  <c r="N241" i="17" s="1"/>
  <c r="J240" i="17"/>
  <c r="I240" i="17"/>
  <c r="G240" i="17"/>
  <c r="P240" i="17" s="1"/>
  <c r="F240" i="17"/>
  <c r="P239" i="17"/>
  <c r="E239" i="17"/>
  <c r="N239" i="17" s="1"/>
  <c r="P238" i="17"/>
  <c r="E238" i="17"/>
  <c r="N238" i="17" s="1"/>
  <c r="P237" i="17"/>
  <c r="E237" i="17"/>
  <c r="N237" i="17" s="1"/>
  <c r="J236" i="17"/>
  <c r="I236" i="17"/>
  <c r="G236" i="17"/>
  <c r="P236" i="17" s="1"/>
  <c r="F236" i="17"/>
  <c r="P235" i="17"/>
  <c r="E235" i="17"/>
  <c r="N235" i="17" s="1"/>
  <c r="P234" i="17"/>
  <c r="E234" i="17"/>
  <c r="N234" i="17" s="1"/>
  <c r="P233" i="17"/>
  <c r="E233" i="17"/>
  <c r="N233" i="17" s="1"/>
  <c r="J232" i="17"/>
  <c r="I232" i="17"/>
  <c r="G232" i="17"/>
  <c r="P232" i="17" s="1"/>
  <c r="F232" i="17"/>
  <c r="P231" i="17"/>
  <c r="E231" i="17"/>
  <c r="N231" i="17" s="1"/>
  <c r="P230" i="17"/>
  <c r="E230" i="17"/>
  <c r="N230" i="17" s="1"/>
  <c r="P229" i="17"/>
  <c r="E229" i="17"/>
  <c r="N229" i="17" s="1"/>
  <c r="J228" i="17"/>
  <c r="I228" i="17"/>
  <c r="G228" i="17"/>
  <c r="F228" i="17"/>
  <c r="P227" i="17"/>
  <c r="E227" i="17"/>
  <c r="N227" i="17" s="1"/>
  <c r="P226" i="17"/>
  <c r="E226" i="17"/>
  <c r="N226" i="17" s="1"/>
  <c r="P225" i="17"/>
  <c r="E225" i="17"/>
  <c r="N225" i="17" s="1"/>
  <c r="J224" i="17"/>
  <c r="I224" i="17"/>
  <c r="G224" i="17"/>
  <c r="F224" i="17"/>
  <c r="P223" i="17"/>
  <c r="E223" i="17"/>
  <c r="N223" i="17" s="1"/>
  <c r="P222" i="17"/>
  <c r="E222" i="17"/>
  <c r="N222" i="17" s="1"/>
  <c r="P221" i="17"/>
  <c r="E221" i="17"/>
  <c r="N221" i="17" s="1"/>
  <c r="J220" i="17"/>
  <c r="I220" i="17"/>
  <c r="G220" i="17"/>
  <c r="P220" i="17" s="1"/>
  <c r="F220" i="17"/>
  <c r="P219" i="17"/>
  <c r="E219" i="17"/>
  <c r="N219" i="17" s="1"/>
  <c r="P218" i="17"/>
  <c r="E218" i="17"/>
  <c r="N218" i="17" s="1"/>
  <c r="P217" i="17"/>
  <c r="E217" i="17"/>
  <c r="N217" i="17" s="1"/>
  <c r="P216" i="17"/>
  <c r="E216" i="17"/>
  <c r="N216" i="17" s="1"/>
  <c r="P215" i="17"/>
  <c r="E215" i="17"/>
  <c r="N215" i="17" s="1"/>
  <c r="P214" i="17"/>
  <c r="E214" i="17"/>
  <c r="N214" i="17" s="1"/>
  <c r="P213" i="17"/>
  <c r="E213" i="17"/>
  <c r="N213" i="17" s="1"/>
  <c r="J212" i="17"/>
  <c r="I212" i="17"/>
  <c r="G212" i="17"/>
  <c r="P212" i="17" s="1"/>
  <c r="F212" i="17"/>
  <c r="P211" i="17"/>
  <c r="E211" i="17"/>
  <c r="N211" i="17" s="1"/>
  <c r="P210" i="17"/>
  <c r="E210" i="17"/>
  <c r="N210" i="17" s="1"/>
  <c r="P209" i="17"/>
  <c r="E209" i="17"/>
  <c r="N209" i="17" s="1"/>
  <c r="J208" i="17"/>
  <c r="I208" i="17"/>
  <c r="G208" i="17"/>
  <c r="F208" i="17"/>
  <c r="P207" i="17"/>
  <c r="E207" i="17"/>
  <c r="N207" i="17" s="1"/>
  <c r="P206" i="17"/>
  <c r="E206" i="17"/>
  <c r="N206" i="17" s="1"/>
  <c r="P205" i="17"/>
  <c r="E205" i="17"/>
  <c r="N205" i="17" s="1"/>
  <c r="J204" i="17"/>
  <c r="I204" i="17"/>
  <c r="G204" i="17"/>
  <c r="P204" i="17" s="1"/>
  <c r="F204" i="17"/>
  <c r="H203" i="17"/>
  <c r="P202" i="17"/>
  <c r="E202" i="17"/>
  <c r="P201" i="17"/>
  <c r="E201" i="17"/>
  <c r="Q201" i="17" s="1"/>
  <c r="P200" i="17"/>
  <c r="E200" i="17"/>
  <c r="Q200" i="17" s="1"/>
  <c r="P199" i="17"/>
  <c r="E199" i="17"/>
  <c r="Q199" i="17" s="1"/>
  <c r="P198" i="17"/>
  <c r="E198" i="17"/>
  <c r="P197" i="17"/>
  <c r="E197" i="17"/>
  <c r="Q197" i="17" s="1"/>
  <c r="P196" i="17"/>
  <c r="E196" i="17"/>
  <c r="Q196" i="17" s="1"/>
  <c r="P195" i="17"/>
  <c r="E195" i="17"/>
  <c r="Q195" i="17" s="1"/>
  <c r="P194" i="17"/>
  <c r="E194" i="17"/>
  <c r="P193" i="17"/>
  <c r="E193" i="17"/>
  <c r="Q193" i="17" s="1"/>
  <c r="J192" i="17"/>
  <c r="J191" i="17" s="1"/>
  <c r="I192" i="17"/>
  <c r="I191" i="17" s="1"/>
  <c r="G192" i="17"/>
  <c r="F192" i="17"/>
  <c r="F191" i="17" s="1"/>
  <c r="H191" i="17"/>
  <c r="P190" i="17"/>
  <c r="E190" i="17"/>
  <c r="N190" i="17" s="1"/>
  <c r="P189" i="17"/>
  <c r="E189" i="17"/>
  <c r="P188" i="17"/>
  <c r="E188" i="17"/>
  <c r="N188" i="17" s="1"/>
  <c r="J187" i="17"/>
  <c r="J186" i="17" s="1"/>
  <c r="I187" i="17"/>
  <c r="I186" i="17" s="1"/>
  <c r="G187" i="17"/>
  <c r="P187" i="17" s="1"/>
  <c r="F187" i="17"/>
  <c r="F186" i="17" s="1"/>
  <c r="H186" i="17"/>
  <c r="P184" i="17"/>
  <c r="E184" i="17"/>
  <c r="Q184" i="17" s="1"/>
  <c r="J183" i="17"/>
  <c r="I183" i="17"/>
  <c r="G183" i="17"/>
  <c r="F183" i="17"/>
  <c r="P182" i="17"/>
  <c r="E182" i="17"/>
  <c r="Q182" i="17" s="1"/>
  <c r="J181" i="17"/>
  <c r="I181" i="17"/>
  <c r="G181" i="17"/>
  <c r="P181" i="17" s="1"/>
  <c r="F181" i="17"/>
  <c r="P179" i="17"/>
  <c r="E179" i="17"/>
  <c r="N179" i="17" s="1"/>
  <c r="J178" i="17"/>
  <c r="J177" i="17" s="1"/>
  <c r="I178" i="17"/>
  <c r="I177" i="17" s="1"/>
  <c r="G178" i="17"/>
  <c r="P178" i="17" s="1"/>
  <c r="F178" i="17"/>
  <c r="F177" i="17" s="1"/>
  <c r="P176" i="17"/>
  <c r="E176" i="17"/>
  <c r="P175" i="17"/>
  <c r="E175" i="17"/>
  <c r="P174" i="17"/>
  <c r="E174" i="17"/>
  <c r="J173" i="17"/>
  <c r="I173" i="17"/>
  <c r="G173" i="17"/>
  <c r="P173" i="17" s="1"/>
  <c r="F173" i="17"/>
  <c r="P172" i="17"/>
  <c r="E172" i="17"/>
  <c r="P171" i="17"/>
  <c r="E171" i="17"/>
  <c r="P170" i="17"/>
  <c r="E170" i="17"/>
  <c r="P169" i="17"/>
  <c r="E169" i="17"/>
  <c r="J168" i="17"/>
  <c r="I168" i="17"/>
  <c r="G168" i="17"/>
  <c r="P168" i="17" s="1"/>
  <c r="F168" i="17"/>
  <c r="H167" i="17"/>
  <c r="P166" i="17"/>
  <c r="E166" i="17"/>
  <c r="Q166" i="17" s="1"/>
  <c r="P165" i="17"/>
  <c r="E165" i="17"/>
  <c r="Q165" i="17" s="1"/>
  <c r="J164" i="17"/>
  <c r="I164" i="17"/>
  <c r="H164" i="17"/>
  <c r="G164" i="17"/>
  <c r="F164" i="17"/>
  <c r="P162" i="17"/>
  <c r="E162" i="17"/>
  <c r="Q162" i="17" s="1"/>
  <c r="P161" i="17"/>
  <c r="E161" i="17"/>
  <c r="Q161" i="17" s="1"/>
  <c r="P160" i="17"/>
  <c r="E160" i="17"/>
  <c r="Q160" i="17" s="1"/>
  <c r="P159" i="17"/>
  <c r="E159" i="17"/>
  <c r="Q159" i="17" s="1"/>
  <c r="P158" i="17"/>
  <c r="E158" i="17"/>
  <c r="Q158" i="17" s="1"/>
  <c r="P157" i="17"/>
  <c r="E157" i="17"/>
  <c r="Q157" i="17" s="1"/>
  <c r="P156" i="17"/>
  <c r="E156" i="17"/>
  <c r="Q156" i="17" s="1"/>
  <c r="P155" i="17"/>
  <c r="E155" i="17"/>
  <c r="Q155" i="17" s="1"/>
  <c r="P154" i="17"/>
  <c r="E154" i="17"/>
  <c r="Q154" i="17" s="1"/>
  <c r="P153" i="17"/>
  <c r="E153" i="17"/>
  <c r="Q153" i="17" s="1"/>
  <c r="P152" i="17"/>
  <c r="E152" i="17"/>
  <c r="Q152" i="17" s="1"/>
  <c r="P151" i="17"/>
  <c r="E151" i="17"/>
  <c r="Q151" i="17" s="1"/>
  <c r="J150" i="17"/>
  <c r="I150" i="17"/>
  <c r="H150" i="17"/>
  <c r="G150" i="17"/>
  <c r="F150" i="17"/>
  <c r="P149" i="17"/>
  <c r="E149" i="17"/>
  <c r="P148" i="17"/>
  <c r="E148" i="17"/>
  <c r="P147" i="17"/>
  <c r="E147" i="17"/>
  <c r="P146" i="17"/>
  <c r="E146" i="17"/>
  <c r="J145" i="17"/>
  <c r="J144" i="17" s="1"/>
  <c r="I145" i="17"/>
  <c r="I144" i="17" s="1"/>
  <c r="G145" i="17"/>
  <c r="P145" i="17" s="1"/>
  <c r="F145" i="17"/>
  <c r="F144" i="17" s="1"/>
  <c r="P143" i="17"/>
  <c r="E143" i="17"/>
  <c r="Q143" i="17" s="1"/>
  <c r="P142" i="17"/>
  <c r="E142" i="17"/>
  <c r="Q142" i="17" s="1"/>
  <c r="J141" i="17"/>
  <c r="I141" i="17"/>
  <c r="G141" i="17"/>
  <c r="P141" i="17" s="1"/>
  <c r="F141" i="17"/>
  <c r="P140" i="17"/>
  <c r="E140" i="17"/>
  <c r="Q140" i="17" s="1"/>
  <c r="P139" i="17"/>
  <c r="E139" i="17"/>
  <c r="Q139" i="17" s="1"/>
  <c r="J138" i="17"/>
  <c r="I138" i="17"/>
  <c r="G138" i="17"/>
  <c r="P138" i="17" s="1"/>
  <c r="F138" i="17"/>
  <c r="E137" i="17"/>
  <c r="P136" i="17"/>
  <c r="E136" i="17"/>
  <c r="N136" i="17" s="1"/>
  <c r="P135" i="17"/>
  <c r="E135" i="17"/>
  <c r="N135" i="17" s="1"/>
  <c r="P134" i="17"/>
  <c r="E134" i="17"/>
  <c r="N134" i="17" s="1"/>
  <c r="P133" i="17"/>
  <c r="E133" i="17"/>
  <c r="N133" i="17" s="1"/>
  <c r="P132" i="17"/>
  <c r="E132" i="17"/>
  <c r="N132" i="17" s="1"/>
  <c r="P131" i="17"/>
  <c r="E131" i="17"/>
  <c r="N131" i="17" s="1"/>
  <c r="P130" i="17"/>
  <c r="E130" i="17"/>
  <c r="N130" i="17" s="1"/>
  <c r="P129" i="17"/>
  <c r="E129" i="17"/>
  <c r="N129" i="17" s="1"/>
  <c r="P128" i="17"/>
  <c r="E128" i="17"/>
  <c r="N128" i="17" s="1"/>
  <c r="P127" i="17"/>
  <c r="E127" i="17"/>
  <c r="N127" i="17" s="1"/>
  <c r="P126" i="17"/>
  <c r="E126" i="17"/>
  <c r="N126" i="17" s="1"/>
  <c r="J125" i="17"/>
  <c r="I125" i="17"/>
  <c r="H125" i="17"/>
  <c r="G125" i="17"/>
  <c r="F125" i="17"/>
  <c r="E124" i="17"/>
  <c r="P123" i="17"/>
  <c r="E123" i="17"/>
  <c r="J122" i="17"/>
  <c r="I122" i="17"/>
  <c r="H122" i="17"/>
  <c r="G122" i="17"/>
  <c r="F122" i="17"/>
  <c r="P121" i="17"/>
  <c r="E121" i="17"/>
  <c r="N121" i="17" s="1"/>
  <c r="P120" i="17"/>
  <c r="E120" i="17"/>
  <c r="N120" i="17" s="1"/>
  <c r="P119" i="17"/>
  <c r="E119" i="17"/>
  <c r="N119" i="17" s="1"/>
  <c r="J118" i="17"/>
  <c r="I118" i="17"/>
  <c r="H118" i="17"/>
  <c r="G118" i="17"/>
  <c r="P117" i="17"/>
  <c r="E117" i="17"/>
  <c r="N117" i="17" s="1"/>
  <c r="P116" i="17"/>
  <c r="E116" i="17"/>
  <c r="N116" i="17" s="1"/>
  <c r="P115" i="17"/>
  <c r="E115" i="17"/>
  <c r="N115" i="17" s="1"/>
  <c r="P114" i="17"/>
  <c r="E114" i="17"/>
  <c r="N114" i="17" s="1"/>
  <c r="J113" i="17"/>
  <c r="I113" i="17"/>
  <c r="H113" i="17"/>
  <c r="G113" i="17"/>
  <c r="F113" i="17"/>
  <c r="P112" i="17"/>
  <c r="E112" i="17"/>
  <c r="P111" i="17"/>
  <c r="E111" i="17"/>
  <c r="P110" i="17"/>
  <c r="E110" i="17"/>
  <c r="P109" i="17"/>
  <c r="E109" i="17"/>
  <c r="J108" i="17"/>
  <c r="I108" i="17"/>
  <c r="H108" i="17"/>
  <c r="G108" i="17"/>
  <c r="F108" i="17"/>
  <c r="P107" i="17"/>
  <c r="E107" i="17"/>
  <c r="Q107" i="17" s="1"/>
  <c r="P106" i="17"/>
  <c r="E106" i="17"/>
  <c r="Q106" i="17" s="1"/>
  <c r="J105" i="17"/>
  <c r="I105" i="17"/>
  <c r="H105" i="17"/>
  <c r="G105" i="17"/>
  <c r="F105" i="17"/>
  <c r="E104" i="17"/>
  <c r="J95" i="17"/>
  <c r="I95" i="17"/>
  <c r="P103" i="17"/>
  <c r="P102" i="17"/>
  <c r="E102" i="17"/>
  <c r="P101" i="17"/>
  <c r="E101" i="17"/>
  <c r="P100" i="17"/>
  <c r="E100" i="17"/>
  <c r="P99" i="17"/>
  <c r="E99" i="17"/>
  <c r="N99" i="17" s="1"/>
  <c r="P98" i="17"/>
  <c r="E98" i="17"/>
  <c r="N98" i="17" s="1"/>
  <c r="P97" i="17"/>
  <c r="E97" i="17"/>
  <c r="Q97" i="17" s="1"/>
  <c r="P96" i="17"/>
  <c r="E96" i="17"/>
  <c r="Q96" i="17" s="1"/>
  <c r="G95" i="17"/>
  <c r="P94" i="17"/>
  <c r="E94" i="17"/>
  <c r="Q94" i="17" s="1"/>
  <c r="P93" i="17"/>
  <c r="E93" i="17"/>
  <c r="Q93" i="17" s="1"/>
  <c r="P92" i="17"/>
  <c r="E92" i="17"/>
  <c r="Q92" i="17" s="1"/>
  <c r="P91" i="17"/>
  <c r="E91" i="17"/>
  <c r="Q91" i="17" s="1"/>
  <c r="P90" i="17"/>
  <c r="E90" i="17"/>
  <c r="Q90" i="17" s="1"/>
  <c r="P89" i="17"/>
  <c r="E89" i="17"/>
  <c r="Q89" i="17" s="1"/>
  <c r="P88" i="17"/>
  <c r="E88" i="17"/>
  <c r="Q88" i="17" s="1"/>
  <c r="P87" i="17"/>
  <c r="E87" i="17"/>
  <c r="Q87" i="17" s="1"/>
  <c r="P86" i="17"/>
  <c r="E86" i="17"/>
  <c r="Q86" i="17" s="1"/>
  <c r="P85" i="17"/>
  <c r="E85" i="17"/>
  <c r="Q85" i="17" s="1"/>
  <c r="P84" i="17"/>
  <c r="E84" i="17"/>
  <c r="Q84" i="17" s="1"/>
  <c r="P83" i="17"/>
  <c r="E83" i="17"/>
  <c r="Q83" i="17" s="1"/>
  <c r="Q82" i="17"/>
  <c r="P82" i="17"/>
  <c r="N82" i="17"/>
  <c r="P81" i="17"/>
  <c r="E81" i="17"/>
  <c r="Q81" i="17" s="1"/>
  <c r="O80" i="17"/>
  <c r="P80" i="17" s="1"/>
  <c r="E80" i="17"/>
  <c r="P79" i="17"/>
  <c r="E79" i="17"/>
  <c r="N79" i="17" s="1"/>
  <c r="P78" i="17"/>
  <c r="E78" i="17"/>
  <c r="N78" i="17" s="1"/>
  <c r="P77" i="17"/>
  <c r="E77" i="17"/>
  <c r="N77" i="17" s="1"/>
  <c r="P76" i="17"/>
  <c r="E76" i="17"/>
  <c r="N76" i="17" s="1"/>
  <c r="P75" i="17"/>
  <c r="E75" i="17"/>
  <c r="N75" i="17" s="1"/>
  <c r="P74" i="17"/>
  <c r="E74" i="17"/>
  <c r="N74" i="17" s="1"/>
  <c r="O73" i="17"/>
  <c r="J73" i="17"/>
  <c r="I73" i="17"/>
  <c r="H73" i="17"/>
  <c r="G73" i="17"/>
  <c r="F73" i="17"/>
  <c r="O72" i="17"/>
  <c r="E72" i="17"/>
  <c r="P71" i="17"/>
  <c r="E71" i="17"/>
  <c r="N71" i="17" s="1"/>
  <c r="O70" i="17"/>
  <c r="P70" i="17" s="1"/>
  <c r="E70" i="17"/>
  <c r="N70" i="17" s="1"/>
  <c r="J69" i="17"/>
  <c r="I69" i="17"/>
  <c r="H69" i="17"/>
  <c r="G69" i="17"/>
  <c r="P67" i="17"/>
  <c r="E67" i="17"/>
  <c r="Q67" i="17" s="1"/>
  <c r="P63" i="17"/>
  <c r="E63" i="17"/>
  <c r="N63" i="17" s="1"/>
  <c r="P62" i="17"/>
  <c r="E62" i="17"/>
  <c r="N62" i="17" s="1"/>
  <c r="O61" i="17"/>
  <c r="J61" i="17"/>
  <c r="I61" i="17"/>
  <c r="H61" i="17"/>
  <c r="G61" i="17"/>
  <c r="F61" i="17"/>
  <c r="E59" i="17"/>
  <c r="J57" i="17"/>
  <c r="H57" i="17"/>
  <c r="H49" i="17" s="1"/>
  <c r="P56" i="17"/>
  <c r="E56" i="17"/>
  <c r="N56" i="17" s="1"/>
  <c r="P54" i="17"/>
  <c r="E54" i="17"/>
  <c r="N54" i="17" s="1"/>
  <c r="O53" i="17"/>
  <c r="E53" i="17"/>
  <c r="P52" i="17"/>
  <c r="E52" i="17"/>
  <c r="N52" i="17" s="1"/>
  <c r="P51" i="17"/>
  <c r="E51" i="17"/>
  <c r="N51" i="17" s="1"/>
  <c r="E46" i="17"/>
  <c r="E45" i="17"/>
  <c r="E44" i="17"/>
  <c r="E43" i="17"/>
  <c r="E42" i="17"/>
  <c r="E41" i="17"/>
  <c r="F40" i="17"/>
  <c r="E39" i="17"/>
  <c r="E38" i="17"/>
  <c r="E37" i="17"/>
  <c r="E36" i="17"/>
  <c r="E35" i="17"/>
  <c r="E34" i="17"/>
  <c r="E33" i="17"/>
  <c r="J32" i="17"/>
  <c r="I32" i="17"/>
  <c r="H32" i="17"/>
  <c r="E32" i="17" s="1"/>
  <c r="G32" i="17"/>
  <c r="F32" i="17"/>
  <c r="E31" i="17"/>
  <c r="E29" i="17"/>
  <c r="E28" i="17"/>
  <c r="E27" i="17"/>
  <c r="E26" i="17"/>
  <c r="E25" i="17"/>
  <c r="E24" i="17"/>
  <c r="E23" i="17"/>
  <c r="E22" i="17"/>
  <c r="E21" i="17"/>
  <c r="E18" i="17"/>
  <c r="E17" i="17"/>
  <c r="K17" i="17" s="1"/>
  <c r="H15" i="17"/>
  <c r="I15" i="17"/>
  <c r="G15" i="17"/>
  <c r="F15" i="17"/>
  <c r="H60" i="13"/>
  <c r="I60" i="13"/>
  <c r="J60" i="13"/>
  <c r="G60" i="13"/>
  <c r="H103" i="13"/>
  <c r="I103" i="13"/>
  <c r="J103" i="13"/>
  <c r="G103" i="13"/>
  <c r="E103" i="13" s="1"/>
  <c r="E98" i="13"/>
  <c r="E81" i="13"/>
  <c r="E80" i="13"/>
  <c r="H57" i="13"/>
  <c r="J57" i="13"/>
  <c r="BC114" i="16"/>
  <c r="AY112" i="16"/>
  <c r="AZ112" i="16" s="1"/>
  <c r="BA112" i="16" s="1"/>
  <c r="BC113" i="16"/>
  <c r="BC36" i="16"/>
  <c r="BC38" i="16"/>
  <c r="BC45" i="16"/>
  <c r="BC58" i="16"/>
  <c r="BC86" i="16"/>
  <c r="BC90" i="16"/>
  <c r="BC93" i="16"/>
  <c r="BC94" i="16"/>
  <c r="BC98" i="16"/>
  <c r="BC103" i="16"/>
  <c r="AU114" i="16"/>
  <c r="AT114" i="16"/>
  <c r="AS114" i="16"/>
  <c r="AX114" i="16" s="1"/>
  <c r="G114" i="16"/>
  <c r="AU113" i="16"/>
  <c r="AT113" i="16"/>
  <c r="AS113" i="16"/>
  <c r="AX113" i="16" s="1"/>
  <c r="AG113" i="16"/>
  <c r="AG110" i="16" s="1"/>
  <c r="AG109" i="16" s="1"/>
  <c r="AG108" i="16" s="1"/>
  <c r="K113" i="16"/>
  <c r="AR113" i="16" s="1"/>
  <c r="AV113" i="16" s="1"/>
  <c r="AW113" i="16" s="1"/>
  <c r="AY113" i="16" s="1"/>
  <c r="AZ113" i="16" s="1"/>
  <c r="BA113" i="16" s="1"/>
  <c r="G113" i="16"/>
  <c r="AU112" i="16"/>
  <c r="AT112" i="16"/>
  <c r="AS112" i="16"/>
  <c r="AX112" i="16" s="1"/>
  <c r="BC112" i="16" s="1"/>
  <c r="AR112" i="16"/>
  <c r="AV112" i="16" s="1"/>
  <c r="AW112" i="16" s="1"/>
  <c r="AU111" i="16"/>
  <c r="AT111" i="16"/>
  <c r="AS111" i="16"/>
  <c r="AX111" i="16" s="1"/>
  <c r="BC111" i="16" s="1"/>
  <c r="AR111" i="16"/>
  <c r="AV111" i="16" s="1"/>
  <c r="AW111" i="16" s="1"/>
  <c r="AQ110" i="16"/>
  <c r="AP110" i="16"/>
  <c r="AP109" i="16" s="1"/>
  <c r="AP108" i="16" s="1"/>
  <c r="AO110" i="16"/>
  <c r="AO109" i="16" s="1"/>
  <c r="AO108" i="16" s="1"/>
  <c r="AN110" i="16"/>
  <c r="AM110" i="16"/>
  <c r="AL110" i="16"/>
  <c r="AL109" i="16" s="1"/>
  <c r="AL108" i="16" s="1"/>
  <c r="AK110" i="16"/>
  <c r="AJ110" i="16"/>
  <c r="AS110" i="16" s="1"/>
  <c r="AX110" i="16" s="1"/>
  <c r="BC110" i="16" s="1"/>
  <c r="AI110" i="16"/>
  <c r="AH110" i="16"/>
  <c r="AH109" i="16" s="1"/>
  <c r="AH108" i="16" s="1"/>
  <c r="AF110" i="16"/>
  <c r="AF109" i="16" s="1"/>
  <c r="AF108" i="16" s="1"/>
  <c r="AE110" i="16"/>
  <c r="AD110" i="16"/>
  <c r="AC110" i="16"/>
  <c r="AC109" i="16" s="1"/>
  <c r="AC108" i="16" s="1"/>
  <c r="AB110" i="16"/>
  <c r="AB109" i="16" s="1"/>
  <c r="AB108" i="16" s="1"/>
  <c r="AA110" i="16"/>
  <c r="Z110" i="16"/>
  <c r="Y110" i="16"/>
  <c r="Y109" i="16" s="1"/>
  <c r="Y108" i="16" s="1"/>
  <c r="X110" i="16"/>
  <c r="X109" i="16" s="1"/>
  <c r="X108" i="16" s="1"/>
  <c r="W110" i="16"/>
  <c r="V110" i="16"/>
  <c r="U110" i="16"/>
  <c r="U109" i="16" s="1"/>
  <c r="U108" i="16" s="1"/>
  <c r="T110" i="16"/>
  <c r="T109" i="16" s="1"/>
  <c r="T108" i="16" s="1"/>
  <c r="S110" i="16"/>
  <c r="R110" i="16"/>
  <c r="Q110" i="16"/>
  <c r="Q109" i="16" s="1"/>
  <c r="Q108" i="16" s="1"/>
  <c r="P110" i="16"/>
  <c r="P109" i="16" s="1"/>
  <c r="P108" i="16" s="1"/>
  <c r="O110" i="16"/>
  <c r="N110" i="16"/>
  <c r="M110" i="16"/>
  <c r="M109" i="16" s="1"/>
  <c r="M108" i="16" s="1"/>
  <c r="L110" i="16"/>
  <c r="L109" i="16" s="1"/>
  <c r="L108" i="16" s="1"/>
  <c r="J110" i="16"/>
  <c r="I110" i="16"/>
  <c r="H110" i="16"/>
  <c r="H109" i="16" s="1"/>
  <c r="H108" i="16" s="1"/>
  <c r="AQ109" i="16"/>
  <c r="AQ108" i="16" s="1"/>
  <c r="AN109" i="16"/>
  <c r="AM109" i="16"/>
  <c r="AM108" i="16" s="1"/>
  <c r="AJ109" i="16"/>
  <c r="AS109" i="16" s="1"/>
  <c r="AX109" i="16" s="1"/>
  <c r="BC109" i="16" s="1"/>
  <c r="AI109" i="16"/>
  <c r="AE109" i="16"/>
  <c r="AE108" i="16" s="1"/>
  <c r="AD109" i="16"/>
  <c r="AD108" i="16" s="1"/>
  <c r="AA109" i="16"/>
  <c r="AA108" i="16" s="1"/>
  <c r="Z109" i="16"/>
  <c r="W109" i="16"/>
  <c r="W108" i="16" s="1"/>
  <c r="V109" i="16"/>
  <c r="V108" i="16" s="1"/>
  <c r="S109" i="16"/>
  <c r="S108" i="16" s="1"/>
  <c r="R109" i="16"/>
  <c r="O109" i="16"/>
  <c r="O108" i="16" s="1"/>
  <c r="N109" i="16"/>
  <c r="N108" i="16" s="1"/>
  <c r="J109" i="16"/>
  <c r="J108" i="16" s="1"/>
  <c r="I109" i="16"/>
  <c r="AN108" i="16"/>
  <c r="AJ108" i="16"/>
  <c r="AS108" i="16" s="1"/>
  <c r="AX108" i="16" s="1"/>
  <c r="BC108" i="16" s="1"/>
  <c r="Z108" i="16"/>
  <c r="R108" i="16"/>
  <c r="I108" i="16"/>
  <c r="AU107" i="16"/>
  <c r="AT107" i="16"/>
  <c r="AS107" i="16"/>
  <c r="AX107" i="16" s="1"/>
  <c r="BC107" i="16" s="1"/>
  <c r="AR107" i="16"/>
  <c r="AV107" i="16" s="1"/>
  <c r="AW107" i="16" s="1"/>
  <c r="AY107" i="16" s="1"/>
  <c r="AZ107" i="16" s="1"/>
  <c r="BA107" i="16" s="1"/>
  <c r="AU106" i="16"/>
  <c r="AT106" i="16"/>
  <c r="AS106" i="16"/>
  <c r="AX106" i="16" s="1"/>
  <c r="BC106" i="16" s="1"/>
  <c r="AR106" i="16"/>
  <c r="AV106" i="16" s="1"/>
  <c r="AW106" i="16" s="1"/>
  <c r="AU105" i="16"/>
  <c r="AT105" i="16"/>
  <c r="AS105" i="16"/>
  <c r="AX105" i="16" s="1"/>
  <c r="BC105" i="16" s="1"/>
  <c r="AR105" i="16"/>
  <c r="AV105" i="16" s="1"/>
  <c r="AW105" i="16" s="1"/>
  <c r="AQ104" i="16"/>
  <c r="AP104" i="16"/>
  <c r="AP100" i="16" s="1"/>
  <c r="AO104" i="16"/>
  <c r="AO100" i="16" s="1"/>
  <c r="AN104" i="16"/>
  <c r="AN100" i="16" s="1"/>
  <c r="AM104" i="16"/>
  <c r="AL104" i="16"/>
  <c r="AL100" i="16" s="1"/>
  <c r="AK104" i="16"/>
  <c r="AJ104" i="16"/>
  <c r="AS104" i="16" s="1"/>
  <c r="AX104" i="16" s="1"/>
  <c r="BC104" i="16" s="1"/>
  <c r="F103" i="17" s="1"/>
  <c r="AI104" i="16"/>
  <c r="AH104" i="16"/>
  <c r="AH100" i="16" s="1"/>
  <c r="AG104" i="16"/>
  <c r="AG100" i="16" s="1"/>
  <c r="AF104" i="16"/>
  <c r="AE104" i="16"/>
  <c r="AD104" i="16"/>
  <c r="AD100" i="16" s="1"/>
  <c r="AC104" i="16"/>
  <c r="AB104" i="16"/>
  <c r="AA104" i="16"/>
  <c r="Z104" i="16"/>
  <c r="Z100" i="16" s="1"/>
  <c r="Y104" i="16"/>
  <c r="Y100" i="16" s="1"/>
  <c r="X104" i="16"/>
  <c r="X100" i="16" s="1"/>
  <c r="W104" i="16"/>
  <c r="V104" i="16"/>
  <c r="U104" i="16"/>
  <c r="U100" i="16" s="1"/>
  <c r="T104" i="16"/>
  <c r="S104" i="16"/>
  <c r="R104" i="16"/>
  <c r="R100" i="16" s="1"/>
  <c r="Q104" i="16"/>
  <c r="Q100" i="16" s="1"/>
  <c r="P104" i="16"/>
  <c r="O104" i="16"/>
  <c r="N104" i="16"/>
  <c r="N100" i="16" s="1"/>
  <c r="M104" i="16"/>
  <c r="M100" i="16" s="1"/>
  <c r="L104" i="16"/>
  <c r="K104" i="16"/>
  <c r="J104" i="16"/>
  <c r="J100" i="16" s="1"/>
  <c r="I104" i="16"/>
  <c r="I100" i="16" s="1"/>
  <c r="H104" i="16"/>
  <c r="H100" i="16" s="1"/>
  <c r="G104" i="16"/>
  <c r="AU103" i="16"/>
  <c r="AT103" i="16"/>
  <c r="AS103" i="16"/>
  <c r="AX103" i="16" s="1"/>
  <c r="AR103" i="16"/>
  <c r="AV103" i="16" s="1"/>
  <c r="AW103" i="16" s="1"/>
  <c r="AX102" i="16"/>
  <c r="BC102" i="16" s="1"/>
  <c r="AU102" i="16"/>
  <c r="AT102" i="16"/>
  <c r="AS102" i="16"/>
  <c r="AR102" i="16"/>
  <c r="AV102" i="16" s="1"/>
  <c r="AW102" i="16" s="1"/>
  <c r="AY102" i="16" s="1"/>
  <c r="AZ102" i="16" s="1"/>
  <c r="BA102" i="16" s="1"/>
  <c r="AU101" i="16"/>
  <c r="AT101" i="16"/>
  <c r="AS101" i="16"/>
  <c r="AX101" i="16" s="1"/>
  <c r="BC101" i="16" s="1"/>
  <c r="AR101" i="16"/>
  <c r="AV101" i="16" s="1"/>
  <c r="AW101" i="16" s="1"/>
  <c r="AY101" i="16" s="1"/>
  <c r="AZ101" i="16" s="1"/>
  <c r="BA101" i="16" s="1"/>
  <c r="AQ100" i="16"/>
  <c r="AM100" i="16"/>
  <c r="AJ100" i="16"/>
  <c r="AS100" i="16" s="1"/>
  <c r="AX100" i="16" s="1"/>
  <c r="BC100" i="16" s="1"/>
  <c r="AI100" i="16"/>
  <c r="AF100" i="16"/>
  <c r="AE100" i="16"/>
  <c r="AB100" i="16"/>
  <c r="AA100" i="16"/>
  <c r="W100" i="16"/>
  <c r="V100" i="16"/>
  <c r="T100" i="16"/>
  <c r="S100" i="16"/>
  <c r="P100" i="16"/>
  <c r="O100" i="16"/>
  <c r="L100" i="16"/>
  <c r="K100" i="16"/>
  <c r="G100" i="16"/>
  <c r="AW99" i="16"/>
  <c r="AT99" i="16"/>
  <c r="AR99" i="16"/>
  <c r="AV99" i="16" s="1"/>
  <c r="AJ99" i="16"/>
  <c r="AU99" i="16" s="1"/>
  <c r="AU98" i="16"/>
  <c r="AT98" i="16"/>
  <c r="AS98" i="16"/>
  <c r="AX98" i="16" s="1"/>
  <c r="AR98" i="16"/>
  <c r="AV98" i="16" s="1"/>
  <c r="AW98" i="16" s="1"/>
  <c r="AY98" i="16" s="1"/>
  <c r="AZ98" i="16" s="1"/>
  <c r="BA98" i="16" s="1"/>
  <c r="AX97" i="16"/>
  <c r="BC97" i="16" s="1"/>
  <c r="AU97" i="16"/>
  <c r="AT97" i="16"/>
  <c r="AS97" i="16"/>
  <c r="AR97" i="16"/>
  <c r="AV97" i="16" s="1"/>
  <c r="AW97" i="16" s="1"/>
  <c r="AY97" i="16" s="1"/>
  <c r="AZ97" i="16" s="1"/>
  <c r="BA97" i="16" s="1"/>
  <c r="AU96" i="16"/>
  <c r="AT96" i="16"/>
  <c r="AS96" i="16"/>
  <c r="AX96" i="16" s="1"/>
  <c r="BC96" i="16" s="1"/>
  <c r="AR96" i="16"/>
  <c r="AV96" i="16" s="1"/>
  <c r="AW96" i="16" s="1"/>
  <c r="AQ95" i="16"/>
  <c r="AP95" i="16"/>
  <c r="AO95" i="16"/>
  <c r="AN95" i="16"/>
  <c r="AM95" i="16"/>
  <c r="AL95" i="16"/>
  <c r="AK95" i="16"/>
  <c r="AT95" i="16" s="1"/>
  <c r="AJ95" i="16"/>
  <c r="AS95" i="16" s="1"/>
  <c r="AX95" i="16" s="1"/>
  <c r="BC95" i="16" s="1"/>
  <c r="AI95" i="16"/>
  <c r="AH95" i="16"/>
  <c r="AG95" i="16"/>
  <c r="AF95" i="16"/>
  <c r="AE95" i="16"/>
  <c r="AD95" i="16"/>
  <c r="AC95" i="16"/>
  <c r="AB95" i="16"/>
  <c r="AA95" i="16"/>
  <c r="Z95" i="16"/>
  <c r="Y95" i="16"/>
  <c r="X95" i="16"/>
  <c r="W95" i="16"/>
  <c r="V95" i="16"/>
  <c r="U95" i="16"/>
  <c r="T95" i="16"/>
  <c r="S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AU94" i="16"/>
  <c r="AT94" i="16"/>
  <c r="AS94" i="16"/>
  <c r="AX94" i="16" s="1"/>
  <c r="AR94" i="16"/>
  <c r="AV94" i="16" s="1"/>
  <c r="AW94" i="16" s="1"/>
  <c r="AU93" i="16"/>
  <c r="AT93" i="16"/>
  <c r="AS93" i="16"/>
  <c r="AX93" i="16" s="1"/>
  <c r="AR93" i="16"/>
  <c r="AV93" i="16" s="1"/>
  <c r="AW93" i="16" s="1"/>
  <c r="AU92" i="16"/>
  <c r="AT92" i="16"/>
  <c r="AS92" i="16"/>
  <c r="AX92" i="16" s="1"/>
  <c r="BC92" i="16" s="1"/>
  <c r="AR92" i="16"/>
  <c r="AV92" i="16" s="1"/>
  <c r="AW92" i="16" s="1"/>
  <c r="AY92" i="16" s="1"/>
  <c r="AZ92" i="16" s="1"/>
  <c r="BA92" i="16" s="1"/>
  <c r="AX91" i="16"/>
  <c r="BC91" i="16" s="1"/>
  <c r="AU91" i="16"/>
  <c r="AT91" i="16"/>
  <c r="AS91" i="16"/>
  <c r="AR91" i="16"/>
  <c r="AV91" i="16" s="1"/>
  <c r="AW91" i="16" s="1"/>
  <c r="AY91" i="16" s="1"/>
  <c r="AZ91" i="16" s="1"/>
  <c r="BA91" i="16" s="1"/>
  <c r="AU90" i="16"/>
  <c r="AT90" i="16"/>
  <c r="AS90" i="16"/>
  <c r="AX90" i="16" s="1"/>
  <c r="AR90" i="16"/>
  <c r="AV90" i="16" s="1"/>
  <c r="AW90" i="16" s="1"/>
  <c r="AX89" i="16"/>
  <c r="BC89" i="16" s="1"/>
  <c r="AU89" i="16"/>
  <c r="AT89" i="16"/>
  <c r="AS89" i="16"/>
  <c r="AR89" i="16"/>
  <c r="AV89" i="16" s="1"/>
  <c r="AW89" i="16" s="1"/>
  <c r="AY89" i="16" s="1"/>
  <c r="AZ89" i="16" s="1"/>
  <c r="BA89" i="16" s="1"/>
  <c r="AU88" i="16"/>
  <c r="AT88" i="16"/>
  <c r="AS88" i="16"/>
  <c r="AX88" i="16" s="1"/>
  <c r="BC88" i="16" s="1"/>
  <c r="S88" i="16"/>
  <c r="R88" i="16"/>
  <c r="Q88" i="16"/>
  <c r="P88" i="16"/>
  <c r="O88" i="16"/>
  <c r="N88" i="16"/>
  <c r="M88" i="16"/>
  <c r="L88" i="16"/>
  <c r="K88" i="16"/>
  <c r="J88" i="16"/>
  <c r="I88" i="16"/>
  <c r="H88" i="16"/>
  <c r="AU87" i="16"/>
  <c r="AT87" i="16"/>
  <c r="AS87" i="16"/>
  <c r="AX87" i="16" s="1"/>
  <c r="BC87" i="16" s="1"/>
  <c r="K87" i="16"/>
  <c r="AX86" i="16"/>
  <c r="AU86" i="16"/>
  <c r="AT86" i="16"/>
  <c r="AS86" i="16"/>
  <c r="AR86" i="16"/>
  <c r="AV86" i="16" s="1"/>
  <c r="AW86" i="16" s="1"/>
  <c r="AY86" i="16" s="1"/>
  <c r="AZ86" i="16" s="1"/>
  <c r="BA86" i="16" s="1"/>
  <c r="AT85" i="16"/>
  <c r="AS85" i="16"/>
  <c r="AX85" i="16" s="1"/>
  <c r="BC85" i="16" s="1"/>
  <c r="AC85" i="16"/>
  <c r="AU85" i="16" s="1"/>
  <c r="Z85" i="16"/>
  <c r="Z83" i="16" s="1"/>
  <c r="W85" i="16"/>
  <c r="AT84" i="16"/>
  <c r="AJ84" i="16"/>
  <c r="AS84" i="16" s="1"/>
  <c r="AX84" i="16" s="1"/>
  <c r="BC84" i="16" s="1"/>
  <c r="AG84" i="16"/>
  <c r="AG83" i="16" s="1"/>
  <c r="AF84" i="16"/>
  <c r="AF83" i="16" s="1"/>
  <c r="W84" i="16"/>
  <c r="Q84" i="16"/>
  <c r="AQ83" i="16"/>
  <c r="AP83" i="16"/>
  <c r="AP79" i="16" s="1"/>
  <c r="AO83" i="16"/>
  <c r="AO79" i="16" s="1"/>
  <c r="AO5" i="16" s="1"/>
  <c r="AN83" i="16"/>
  <c r="AM83" i="16"/>
  <c r="AL83" i="16"/>
  <c r="AL79" i="16" s="1"/>
  <c r="AK83" i="16"/>
  <c r="AI83" i="16"/>
  <c r="AH83" i="16"/>
  <c r="AH79" i="16" s="1"/>
  <c r="AE83" i="16"/>
  <c r="AD83" i="16"/>
  <c r="AB83" i="16"/>
  <c r="AA83" i="16"/>
  <c r="Y83" i="16"/>
  <c r="Y79" i="16" s="1"/>
  <c r="X83" i="16"/>
  <c r="V83" i="16"/>
  <c r="U83" i="16"/>
  <c r="T83" i="16"/>
  <c r="S83" i="16"/>
  <c r="R83" i="16"/>
  <c r="P83" i="16"/>
  <c r="O83" i="16"/>
  <c r="N83" i="16"/>
  <c r="M83" i="16"/>
  <c r="L83" i="16"/>
  <c r="J83" i="16"/>
  <c r="I83" i="16"/>
  <c r="H83" i="16"/>
  <c r="G83" i="16"/>
  <c r="AU82" i="16"/>
  <c r="AT82" i="16"/>
  <c r="AS82" i="16"/>
  <c r="AX82" i="16" s="1"/>
  <c r="BC82" i="16" s="1"/>
  <c r="AR82" i="16"/>
  <c r="AV82" i="16" s="1"/>
  <c r="AW82" i="16" s="1"/>
  <c r="AY82" i="16" s="1"/>
  <c r="AZ82" i="16" s="1"/>
  <c r="BA82" i="16" s="1"/>
  <c r="AU81" i="16"/>
  <c r="AT81" i="16"/>
  <c r="AS81" i="16"/>
  <c r="AX81" i="16" s="1"/>
  <c r="BC81" i="16" s="1"/>
  <c r="W81" i="16"/>
  <c r="AR81" i="16" s="1"/>
  <c r="AV81" i="16" s="1"/>
  <c r="AW81" i="16" s="1"/>
  <c r="AY81" i="16" s="1"/>
  <c r="AZ81" i="16" s="1"/>
  <c r="BA81" i="16" s="1"/>
  <c r="AQ80" i="16"/>
  <c r="AQ79" i="16" s="1"/>
  <c r="AP80" i="16"/>
  <c r="AO80" i="16"/>
  <c r="AN80" i="16"/>
  <c r="AN79" i="16" s="1"/>
  <c r="AM80" i="16"/>
  <c r="AL80" i="16"/>
  <c r="AK80" i="16"/>
  <c r="AT80" i="16" s="1"/>
  <c r="AJ80" i="16"/>
  <c r="AI80" i="16"/>
  <c r="AH80" i="16"/>
  <c r="AG80" i="16"/>
  <c r="AF80" i="16"/>
  <c r="AE80" i="16"/>
  <c r="AE79" i="16" s="1"/>
  <c r="AD80" i="16"/>
  <c r="AC80" i="16"/>
  <c r="AB80" i="16"/>
  <c r="AB79" i="16" s="1"/>
  <c r="AA80" i="16"/>
  <c r="Z80" i="16"/>
  <c r="Y80" i="16"/>
  <c r="X80" i="16"/>
  <c r="X79" i="16" s="1"/>
  <c r="V80" i="16"/>
  <c r="U80" i="16"/>
  <c r="T80" i="16"/>
  <c r="S80" i="16"/>
  <c r="S79" i="16" s="1"/>
  <c r="R80" i="16"/>
  <c r="R79" i="16" s="1"/>
  <c r="Q80" i="16"/>
  <c r="P80" i="16"/>
  <c r="O80" i="16"/>
  <c r="O79" i="16" s="1"/>
  <c r="N80" i="16"/>
  <c r="M80" i="16"/>
  <c r="L80" i="16"/>
  <c r="K80" i="16"/>
  <c r="J80" i="16"/>
  <c r="J79" i="16" s="1"/>
  <c r="I80" i="16"/>
  <c r="H80" i="16"/>
  <c r="H79" i="16" s="1"/>
  <c r="G80" i="16"/>
  <c r="AM79" i="16"/>
  <c r="AI79" i="16"/>
  <c r="AD79" i="16"/>
  <c r="V79" i="16"/>
  <c r="U79" i="16"/>
  <c r="N79" i="16"/>
  <c r="M79" i="16"/>
  <c r="I79" i="16"/>
  <c r="G79" i="16"/>
  <c r="B79" i="16"/>
  <c r="AU78" i="16"/>
  <c r="AT78" i="16"/>
  <c r="AS78" i="16"/>
  <c r="AX78" i="16" s="1"/>
  <c r="BC78" i="16" s="1"/>
  <c r="K78" i="16"/>
  <c r="AT77" i="16"/>
  <c r="AJ77" i="16"/>
  <c r="AS77" i="16" s="1"/>
  <c r="AX77" i="16" s="1"/>
  <c r="BC77" i="16" s="1"/>
  <c r="AG77" i="16"/>
  <c r="AG76" i="16" s="1"/>
  <c r="AF77" i="16"/>
  <c r="AC77" i="16"/>
  <c r="AC76" i="16" s="1"/>
  <c r="W77" i="16"/>
  <c r="W76" i="16" s="1"/>
  <c r="Q77" i="16"/>
  <c r="Q76" i="16" s="1"/>
  <c r="N77" i="16"/>
  <c r="AQ76" i="16"/>
  <c r="AP76" i="16"/>
  <c r="AO76" i="16"/>
  <c r="AN76" i="16"/>
  <c r="AM76" i="16"/>
  <c r="AL76" i="16"/>
  <c r="AK76" i="16"/>
  <c r="AT76" i="16" s="1"/>
  <c r="AI76" i="16"/>
  <c r="AH76" i="16"/>
  <c r="AE76" i="16"/>
  <c r="AD76" i="16"/>
  <c r="AB76" i="16"/>
  <c r="AA76" i="16"/>
  <c r="Z76" i="16"/>
  <c r="Y76" i="16"/>
  <c r="X76" i="16"/>
  <c r="V76" i="16"/>
  <c r="U76" i="16"/>
  <c r="T76" i="16"/>
  <c r="S76" i="16"/>
  <c r="R76" i="16"/>
  <c r="P76" i="16"/>
  <c r="O76" i="16"/>
  <c r="M76" i="16"/>
  <c r="L76" i="16"/>
  <c r="J76" i="16"/>
  <c r="J68" i="16" s="1"/>
  <c r="J5" i="16" s="1"/>
  <c r="I76" i="16"/>
  <c r="H76" i="16"/>
  <c r="G76" i="16"/>
  <c r="AU75" i="16"/>
  <c r="AT75" i="16"/>
  <c r="AS75" i="16"/>
  <c r="AX75" i="16" s="1"/>
  <c r="BC75" i="16" s="1"/>
  <c r="AR75" i="16"/>
  <c r="AV75" i="16" s="1"/>
  <c r="AW75" i="16" s="1"/>
  <c r="AU74" i="16"/>
  <c r="AT74" i="16"/>
  <c r="AS74" i="16"/>
  <c r="AX74" i="16" s="1"/>
  <c r="BC74" i="16" s="1"/>
  <c r="K74" i="16"/>
  <c r="AR74" i="16" s="1"/>
  <c r="AV74" i="16" s="1"/>
  <c r="AW74" i="16" s="1"/>
  <c r="AY74" i="16" s="1"/>
  <c r="AZ74" i="16" s="1"/>
  <c r="BA74" i="16" s="1"/>
  <c r="AT73" i="16"/>
  <c r="AJ73" i="16"/>
  <c r="AS73" i="16" s="1"/>
  <c r="AX73" i="16" s="1"/>
  <c r="BC73" i="16" s="1"/>
  <c r="AG73" i="16"/>
  <c r="AF73" i="16"/>
  <c r="AF72" i="16" s="1"/>
  <c r="AC73" i="16"/>
  <c r="AC72" i="16" s="1"/>
  <c r="Z73" i="16"/>
  <c r="Z72" i="16" s="1"/>
  <c r="W73" i="16"/>
  <c r="W72" i="16" s="1"/>
  <c r="Q73" i="16"/>
  <c r="Q72" i="16" s="1"/>
  <c r="N73" i="16"/>
  <c r="N72" i="16" s="1"/>
  <c r="AQ72" i="16"/>
  <c r="AP72" i="16"/>
  <c r="AO72" i="16"/>
  <c r="AN72" i="16"/>
  <c r="AM72" i="16"/>
  <c r="AL72" i="16"/>
  <c r="AK72" i="16"/>
  <c r="AT72" i="16" s="1"/>
  <c r="AI72" i="16"/>
  <c r="AH72" i="16"/>
  <c r="AG72" i="16"/>
  <c r="AE72" i="16"/>
  <c r="AD72" i="16"/>
  <c r="AB72" i="16"/>
  <c r="AA72" i="16"/>
  <c r="Y72" i="16"/>
  <c r="X72" i="16"/>
  <c r="V72" i="16"/>
  <c r="U72" i="16"/>
  <c r="T72" i="16"/>
  <c r="S72" i="16"/>
  <c r="R72" i="16"/>
  <c r="P72" i="16"/>
  <c r="O72" i="16"/>
  <c r="O68" i="16" s="1"/>
  <c r="M72" i="16"/>
  <c r="L72" i="16"/>
  <c r="J72" i="16"/>
  <c r="I72" i="16"/>
  <c r="H72" i="16"/>
  <c r="G72" i="16"/>
  <c r="AX71" i="16"/>
  <c r="BC71" i="16" s="1"/>
  <c r="AU71" i="16"/>
  <c r="AT71" i="16"/>
  <c r="AS71" i="16"/>
  <c r="K71" i="16"/>
  <c r="AR71" i="16" s="1"/>
  <c r="AV71" i="16" s="1"/>
  <c r="AW71" i="16" s="1"/>
  <c r="AY71" i="16" s="1"/>
  <c r="AZ71" i="16" s="1"/>
  <c r="BA71" i="16" s="1"/>
  <c r="AT70" i="16"/>
  <c r="AJ70" i="16"/>
  <c r="AS70" i="16" s="1"/>
  <c r="AX70" i="16" s="1"/>
  <c r="BC70" i="16" s="1"/>
  <c r="F65" i="13" s="1"/>
  <c r="AG70" i="16"/>
  <c r="AG69" i="16" s="1"/>
  <c r="AF70" i="16"/>
  <c r="W70" i="16"/>
  <c r="W69" i="16" s="1"/>
  <c r="Q70" i="16"/>
  <c r="Q69" i="16" s="1"/>
  <c r="AQ69" i="16"/>
  <c r="AP69" i="16"/>
  <c r="AO69" i="16"/>
  <c r="AN69" i="16"/>
  <c r="AN68" i="16" s="1"/>
  <c r="AM69" i="16"/>
  <c r="AL69" i="16"/>
  <c r="AK69" i="16"/>
  <c r="AI69" i="16"/>
  <c r="AH69" i="16"/>
  <c r="AE69" i="16"/>
  <c r="AD69" i="16"/>
  <c r="AC69" i="16"/>
  <c r="AB69" i="16"/>
  <c r="AB68" i="16" s="1"/>
  <c r="AA69" i="16"/>
  <c r="AA68" i="16" s="1"/>
  <c r="Z69" i="16"/>
  <c r="Y69" i="16"/>
  <c r="X69" i="16"/>
  <c r="X68" i="16" s="1"/>
  <c r="V69" i="16"/>
  <c r="U69" i="16"/>
  <c r="T69" i="16"/>
  <c r="S69" i="16"/>
  <c r="R69" i="16"/>
  <c r="P69" i="16"/>
  <c r="O69" i="16"/>
  <c r="N69" i="16"/>
  <c r="M69" i="16"/>
  <c r="M68" i="16" s="1"/>
  <c r="L69" i="16"/>
  <c r="L68" i="16" s="1"/>
  <c r="J69" i="16"/>
  <c r="I69" i="16"/>
  <c r="H69" i="16"/>
  <c r="H68" i="16" s="1"/>
  <c r="G69" i="16"/>
  <c r="AO68" i="16"/>
  <c r="AM68" i="16"/>
  <c r="AI68" i="16"/>
  <c r="AH68" i="16"/>
  <c r="Y68" i="16"/>
  <c r="U68" i="16"/>
  <c r="S68" i="16"/>
  <c r="I68" i="16"/>
  <c r="B68" i="16"/>
  <c r="AT67" i="16"/>
  <c r="AJ67" i="16"/>
  <c r="AG67" i="16"/>
  <c r="AF67" i="16"/>
  <c r="W67" i="16"/>
  <c r="AT66" i="16"/>
  <c r="AJ66" i="16"/>
  <c r="AS66" i="16" s="1"/>
  <c r="AX66" i="16" s="1"/>
  <c r="BC66" i="16" s="1"/>
  <c r="AF66" i="16"/>
  <c r="W66" i="16"/>
  <c r="Q66" i="16"/>
  <c r="O66" i="16"/>
  <c r="N66" i="16"/>
  <c r="N24" i="16" s="1"/>
  <c r="AT65" i="16"/>
  <c r="AJ65" i="16"/>
  <c r="AS65" i="16" s="1"/>
  <c r="AX65" i="16" s="1"/>
  <c r="BC65" i="16" s="1"/>
  <c r="AF65" i="16"/>
  <c r="AC65" i="16"/>
  <c r="W65" i="16"/>
  <c r="Q65" i="16"/>
  <c r="O65" i="16"/>
  <c r="AU64" i="16"/>
  <c r="AT64" i="16"/>
  <c r="AS64" i="16"/>
  <c r="AX64" i="16" s="1"/>
  <c r="BC64" i="16" s="1"/>
  <c r="K64" i="16"/>
  <c r="AR64" i="16" s="1"/>
  <c r="AV64" i="16" s="1"/>
  <c r="AW64" i="16" s="1"/>
  <c r="AY64" i="16" s="1"/>
  <c r="AZ64" i="16" s="1"/>
  <c r="BA64" i="16" s="1"/>
  <c r="AU63" i="16"/>
  <c r="AT63" i="16"/>
  <c r="AS63" i="16"/>
  <c r="AX63" i="16" s="1"/>
  <c r="BC63" i="16" s="1"/>
  <c r="Q63" i="16"/>
  <c r="AR63" i="16" s="1"/>
  <c r="AV63" i="16" s="1"/>
  <c r="AW63" i="16" s="1"/>
  <c r="AY63" i="16" s="1"/>
  <c r="AZ63" i="16" s="1"/>
  <c r="BA63" i="16" s="1"/>
  <c r="O63" i="16"/>
  <c r="AU62" i="16"/>
  <c r="AT62" i="16"/>
  <c r="AS62" i="16"/>
  <c r="AX62" i="16" s="1"/>
  <c r="BC62" i="16" s="1"/>
  <c r="AR62" i="16"/>
  <c r="AV62" i="16" s="1"/>
  <c r="AW62" i="16" s="1"/>
  <c r="AX61" i="16"/>
  <c r="BC61" i="16" s="1"/>
  <c r="AU61" i="16"/>
  <c r="AT61" i="16"/>
  <c r="AS61" i="16"/>
  <c r="AR61" i="16"/>
  <c r="AV61" i="16" s="1"/>
  <c r="AW61" i="16" s="1"/>
  <c r="AY61" i="16" s="1"/>
  <c r="AZ61" i="16" s="1"/>
  <c r="BA61" i="16" s="1"/>
  <c r="AT60" i="16"/>
  <c r="AJ60" i="16"/>
  <c r="AU60" i="16" s="1"/>
  <c r="Z60" i="16"/>
  <c r="W60" i="16"/>
  <c r="AT59" i="16"/>
  <c r="AJ59" i="16"/>
  <c r="AS59" i="16" s="1"/>
  <c r="AX59" i="16" s="1"/>
  <c r="BC59" i="16" s="1"/>
  <c r="AF59" i="16"/>
  <c r="AC59" i="16"/>
  <c r="W59" i="16"/>
  <c r="Q59" i="16"/>
  <c r="O59" i="16"/>
  <c r="AU58" i="16"/>
  <c r="AT58" i="16"/>
  <c r="AS58" i="16"/>
  <c r="AX58" i="16" s="1"/>
  <c r="AR58" i="16"/>
  <c r="AV58" i="16" s="1"/>
  <c r="AW58" i="16" s="1"/>
  <c r="AT57" i="16"/>
  <c r="AR57" i="16"/>
  <c r="AV57" i="16" s="1"/>
  <c r="AW57" i="16" s="1"/>
  <c r="AJ57" i="16"/>
  <c r="AS57" i="16" s="1"/>
  <c r="AX57" i="16" s="1"/>
  <c r="BC57" i="16" s="1"/>
  <c r="AT56" i="16"/>
  <c r="AS56" i="16"/>
  <c r="AX56" i="16" s="1"/>
  <c r="BC56" i="16" s="1"/>
  <c r="AF56" i="16"/>
  <c r="AR56" i="16" s="1"/>
  <c r="AV56" i="16" s="1"/>
  <c r="AW56" i="16" s="1"/>
  <c r="AU55" i="16"/>
  <c r="AT55" i="16"/>
  <c r="AS55" i="16"/>
  <c r="AX55" i="16" s="1"/>
  <c r="BC55" i="16" s="1"/>
  <c r="AR55" i="16"/>
  <c r="AV55" i="16" s="1"/>
  <c r="AW55" i="16" s="1"/>
  <c r="AT54" i="16"/>
  <c r="AS54" i="16"/>
  <c r="AX54" i="16" s="1"/>
  <c r="BC54" i="16" s="1"/>
  <c r="AF54" i="16"/>
  <c r="AR54" i="16" s="1"/>
  <c r="AV54" i="16" s="1"/>
  <c r="AW54" i="16" s="1"/>
  <c r="AU53" i="16"/>
  <c r="AT53" i="16"/>
  <c r="AS53" i="16"/>
  <c r="AX53" i="16" s="1"/>
  <c r="BC53" i="16" s="1"/>
  <c r="AR53" i="16"/>
  <c r="AV53" i="16" s="1"/>
  <c r="AW53" i="16" s="1"/>
  <c r="AT52" i="16"/>
  <c r="AJ52" i="16"/>
  <c r="AF52" i="16"/>
  <c r="AC52" i="16"/>
  <c r="W52" i="16"/>
  <c r="Q52" i="16"/>
  <c r="O52" i="16"/>
  <c r="AT51" i="16"/>
  <c r="AS51" i="16"/>
  <c r="AX51" i="16" s="1"/>
  <c r="BC51" i="16" s="1"/>
  <c r="AC51" i="16"/>
  <c r="AU51" i="16" s="1"/>
  <c r="AT50" i="16"/>
  <c r="AJ50" i="16"/>
  <c r="AF50" i="16"/>
  <c r="Q50" i="16"/>
  <c r="O50" i="16"/>
  <c r="AT49" i="16"/>
  <c r="AJ49" i="16"/>
  <c r="AU49" i="16" s="1"/>
  <c r="W49" i="16"/>
  <c r="Q49" i="16"/>
  <c r="O49" i="16"/>
  <c r="AT48" i="16"/>
  <c r="AJ48" i="16"/>
  <c r="AS48" i="16" s="1"/>
  <c r="AX48" i="16" s="1"/>
  <c r="BC48" i="16" s="1"/>
  <c r="AC48" i="16"/>
  <c r="O48" i="16"/>
  <c r="AU47" i="16"/>
  <c r="AT47" i="16"/>
  <c r="AS47" i="16"/>
  <c r="AX47" i="16" s="1"/>
  <c r="BC47" i="16" s="1"/>
  <c r="AR47" i="16"/>
  <c r="AV47" i="16" s="1"/>
  <c r="AW47" i="16" s="1"/>
  <c r="AY47" i="16" s="1"/>
  <c r="AZ47" i="16" s="1"/>
  <c r="BA47" i="16" s="1"/>
  <c r="AT46" i="16"/>
  <c r="AJ46" i="16"/>
  <c r="AS46" i="16" s="1"/>
  <c r="AX46" i="16" s="1"/>
  <c r="BC46" i="16" s="1"/>
  <c r="AF46" i="16"/>
  <c r="AC46" i="16"/>
  <c r="W46" i="16"/>
  <c r="Q46" i="16"/>
  <c r="O46" i="16"/>
  <c r="AU45" i="16"/>
  <c r="AT45" i="16"/>
  <c r="AS45" i="16"/>
  <c r="AX45" i="16" s="1"/>
  <c r="AR45" i="16"/>
  <c r="AV45" i="16" s="1"/>
  <c r="AW45" i="16" s="1"/>
  <c r="AT44" i="16"/>
  <c r="AJ44" i="16"/>
  <c r="AS44" i="16" s="1"/>
  <c r="AX44" i="16" s="1"/>
  <c r="BC44" i="16" s="1"/>
  <c r="AF44" i="16"/>
  <c r="Z44" i="16"/>
  <c r="W44" i="16"/>
  <c r="Q44" i="16"/>
  <c r="O44" i="16"/>
  <c r="AT43" i="16"/>
  <c r="AJ43" i="16"/>
  <c r="AS43" i="16" s="1"/>
  <c r="AX43" i="16" s="1"/>
  <c r="BC43" i="16" s="1"/>
  <c r="AF43" i="16"/>
  <c r="Z43" i="16"/>
  <c r="W43" i="16"/>
  <c r="Q43" i="16"/>
  <c r="O43" i="16"/>
  <c r="AU42" i="16"/>
  <c r="AT42" i="16"/>
  <c r="AS42" i="16"/>
  <c r="AX42" i="16" s="1"/>
  <c r="AR42" i="16"/>
  <c r="AV42" i="16" s="1"/>
  <c r="AW42" i="16" s="1"/>
  <c r="AX41" i="16"/>
  <c r="BC41" i="16" s="1"/>
  <c r="AT41" i="16"/>
  <c r="AS41" i="16"/>
  <c r="AC41" i="16"/>
  <c r="AU41" i="16" s="1"/>
  <c r="AT40" i="16"/>
  <c r="AR40" i="16"/>
  <c r="AV40" i="16" s="1"/>
  <c r="AW40" i="16" s="1"/>
  <c r="AJ40" i="16"/>
  <c r="AU40" i="16" s="1"/>
  <c r="O40" i="16"/>
  <c r="AU39" i="16"/>
  <c r="AT39" i="16"/>
  <c r="AS39" i="16"/>
  <c r="AX39" i="16" s="1"/>
  <c r="BC39" i="16" s="1"/>
  <c r="W39" i="16"/>
  <c r="AR39" i="16" s="1"/>
  <c r="AV39" i="16" s="1"/>
  <c r="AW39" i="16" s="1"/>
  <c r="O39" i="16"/>
  <c r="AU38" i="16"/>
  <c r="AT38" i="16"/>
  <c r="AS38" i="16"/>
  <c r="AX38" i="16" s="1"/>
  <c r="Z38" i="16"/>
  <c r="W38" i="16"/>
  <c r="Q38" i="16"/>
  <c r="AT37" i="16"/>
  <c r="AJ37" i="16"/>
  <c r="AS37" i="16" s="1"/>
  <c r="AX37" i="16" s="1"/>
  <c r="BC37" i="16" s="1"/>
  <c r="AF37" i="16"/>
  <c r="Q37" i="16"/>
  <c r="O37" i="16"/>
  <c r="AU36" i="16"/>
  <c r="AT36" i="16"/>
  <c r="AS36" i="16"/>
  <c r="AX36" i="16" s="1"/>
  <c r="AR36" i="16"/>
  <c r="AV36" i="16" s="1"/>
  <c r="AW36" i="16" s="1"/>
  <c r="AY36" i="16" s="1"/>
  <c r="AZ36" i="16" s="1"/>
  <c r="BA36" i="16" s="1"/>
  <c r="AX35" i="16"/>
  <c r="BC35" i="16" s="1"/>
  <c r="AU35" i="16"/>
  <c r="AT35" i="16"/>
  <c r="AS35" i="16"/>
  <c r="AR35" i="16"/>
  <c r="AV35" i="16" s="1"/>
  <c r="AW35" i="16" s="1"/>
  <c r="AY35" i="16" s="1"/>
  <c r="AZ35" i="16" s="1"/>
  <c r="BA35" i="16" s="1"/>
  <c r="AT34" i="16"/>
  <c r="AJ34" i="16"/>
  <c r="AC34" i="16"/>
  <c r="W34" i="16"/>
  <c r="AT33" i="16"/>
  <c r="AJ33" i="16"/>
  <c r="AS33" i="16" s="1"/>
  <c r="AX33" i="16" s="1"/>
  <c r="BC33" i="16" s="1"/>
  <c r="AF33" i="16"/>
  <c r="AT32" i="16"/>
  <c r="AJ32" i="16"/>
  <c r="AU32" i="16" s="1"/>
  <c r="Q32" i="16"/>
  <c r="AR32" i="16" s="1"/>
  <c r="AV32" i="16" s="1"/>
  <c r="AW32" i="16" s="1"/>
  <c r="O32" i="16"/>
  <c r="AT31" i="16"/>
  <c r="AJ31" i="16"/>
  <c r="AS31" i="16" s="1"/>
  <c r="AX31" i="16" s="1"/>
  <c r="BC31" i="16" s="1"/>
  <c r="AF31" i="16"/>
  <c r="Z31" i="16"/>
  <c r="W31" i="16"/>
  <c r="O31" i="16"/>
  <c r="AT30" i="16"/>
  <c r="AJ30" i="16"/>
  <c r="AS30" i="16" s="1"/>
  <c r="AX30" i="16" s="1"/>
  <c r="BC30" i="16" s="1"/>
  <c r="AF30" i="16"/>
  <c r="Q30" i="16"/>
  <c r="O30" i="16"/>
  <c r="AT29" i="16"/>
  <c r="AR29" i="16"/>
  <c r="AV29" i="16" s="1"/>
  <c r="AW29" i="16" s="1"/>
  <c r="AJ29" i="16"/>
  <c r="AS29" i="16" s="1"/>
  <c r="AX29" i="16" s="1"/>
  <c r="BC29" i="16" s="1"/>
  <c r="AU28" i="16"/>
  <c r="AT28" i="16"/>
  <c r="AS28" i="16"/>
  <c r="AX28" i="16" s="1"/>
  <c r="BC28" i="16" s="1"/>
  <c r="AR28" i="16"/>
  <c r="AV28" i="16" s="1"/>
  <c r="AW28" i="16" s="1"/>
  <c r="AU27" i="16"/>
  <c r="AT27" i="16"/>
  <c r="AS27" i="16"/>
  <c r="AX27" i="16" s="1"/>
  <c r="BC27" i="16" s="1"/>
  <c r="AR27" i="16"/>
  <c r="AV27" i="16" s="1"/>
  <c r="AW27" i="16" s="1"/>
  <c r="AU26" i="16"/>
  <c r="AT26" i="16"/>
  <c r="AS26" i="16"/>
  <c r="AX26" i="16" s="1"/>
  <c r="BC26" i="16" s="1"/>
  <c r="AR26" i="16"/>
  <c r="AV26" i="16" s="1"/>
  <c r="AW26" i="16" s="1"/>
  <c r="AU25" i="16"/>
  <c r="AT25" i="16"/>
  <c r="AS25" i="16"/>
  <c r="AX25" i="16" s="1"/>
  <c r="BC25" i="16" s="1"/>
  <c r="Q25" i="16"/>
  <c r="AR25" i="16" s="1"/>
  <c r="AV25" i="16" s="1"/>
  <c r="AW25" i="16" s="1"/>
  <c r="AY25" i="16" s="1"/>
  <c r="AZ25" i="16" s="1"/>
  <c r="BA25" i="16" s="1"/>
  <c r="O25" i="16"/>
  <c r="AQ24" i="16"/>
  <c r="AP24" i="16"/>
  <c r="AO24" i="16"/>
  <c r="AN24" i="16"/>
  <c r="AM24" i="16"/>
  <c r="AL24" i="16"/>
  <c r="AK24" i="16"/>
  <c r="AT24" i="16" s="1"/>
  <c r="AI24" i="16"/>
  <c r="AH24" i="16"/>
  <c r="AG24" i="16"/>
  <c r="AE24" i="16"/>
  <c r="AD24" i="16"/>
  <c r="AB24" i="16"/>
  <c r="AA24" i="16"/>
  <c r="Y24" i="16"/>
  <c r="X24" i="16"/>
  <c r="V24" i="16"/>
  <c r="U24" i="16"/>
  <c r="T24" i="16"/>
  <c r="S24" i="16"/>
  <c r="R24" i="16"/>
  <c r="P24" i="16"/>
  <c r="M24" i="16"/>
  <c r="L24" i="16"/>
  <c r="J24" i="16"/>
  <c r="I24" i="16"/>
  <c r="H24" i="16"/>
  <c r="G24" i="16"/>
  <c r="AU23" i="16"/>
  <c r="AT23" i="16"/>
  <c r="AS23" i="16"/>
  <c r="AX23" i="16" s="1"/>
  <c r="BC23" i="16" s="1"/>
  <c r="AR23" i="16"/>
  <c r="AV23" i="16" s="1"/>
  <c r="AW23" i="16" s="1"/>
  <c r="AU22" i="16"/>
  <c r="AT22" i="16"/>
  <c r="AS22" i="16"/>
  <c r="AX22" i="16" s="1"/>
  <c r="BC22" i="16" s="1"/>
  <c r="AR22" i="16"/>
  <c r="AV22" i="16" s="1"/>
  <c r="AW22" i="16" s="1"/>
  <c r="AY22" i="16" s="1"/>
  <c r="AZ22" i="16" s="1"/>
  <c r="BA22" i="16" s="1"/>
  <c r="AU21" i="16"/>
  <c r="AT21" i="16"/>
  <c r="AS21" i="16"/>
  <c r="AX21" i="16" s="1"/>
  <c r="BC21" i="16" s="1"/>
  <c r="AR21" i="16"/>
  <c r="AV21" i="16" s="1"/>
  <c r="AW21" i="16" s="1"/>
  <c r="AU20" i="16"/>
  <c r="AT20" i="16"/>
  <c r="AS20" i="16"/>
  <c r="AX20" i="16" s="1"/>
  <c r="BC20" i="16" s="1"/>
  <c r="AR20" i="16"/>
  <c r="AV20" i="16" s="1"/>
  <c r="AW20" i="16" s="1"/>
  <c r="AT19" i="16"/>
  <c r="AJ19" i="16"/>
  <c r="AG19" i="16"/>
  <c r="AG18" i="16" s="1"/>
  <c r="AF19" i="16"/>
  <c r="AC19" i="16"/>
  <c r="AC18" i="16" s="1"/>
  <c r="W19" i="16"/>
  <c r="W18" i="16" s="1"/>
  <c r="Q19" i="16"/>
  <c r="Q18" i="16" s="1"/>
  <c r="AQ18" i="16"/>
  <c r="AP18" i="16"/>
  <c r="AO18" i="16"/>
  <c r="AN18" i="16"/>
  <c r="AM18" i="16"/>
  <c r="AL18" i="16"/>
  <c r="AK18" i="16"/>
  <c r="AT18" i="16" s="1"/>
  <c r="AI18" i="16"/>
  <c r="AH18" i="16"/>
  <c r="AE18" i="16"/>
  <c r="AD18" i="16"/>
  <c r="AB18" i="16"/>
  <c r="AA18" i="16"/>
  <c r="Z18" i="16"/>
  <c r="Y18" i="16"/>
  <c r="X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I18" i="16"/>
  <c r="H18" i="16"/>
  <c r="G18" i="16"/>
  <c r="AU17" i="16"/>
  <c r="AT17" i="16"/>
  <c r="AS17" i="16"/>
  <c r="AX17" i="16" s="1"/>
  <c r="BC17" i="16" s="1"/>
  <c r="AR17" i="16"/>
  <c r="AV17" i="16" s="1"/>
  <c r="AW17" i="16" s="1"/>
  <c r="AT16" i="16"/>
  <c r="AJ16" i="16"/>
  <c r="AU16" i="16" s="1"/>
  <c r="AG16" i="16"/>
  <c r="Z16" i="16"/>
  <c r="AR16" i="16" s="1"/>
  <c r="AV16" i="16" s="1"/>
  <c r="AW16" i="16" s="1"/>
  <c r="AU15" i="16"/>
  <c r="AT15" i="16"/>
  <c r="AS15" i="16"/>
  <c r="AX15" i="16" s="1"/>
  <c r="BC15" i="16" s="1"/>
  <c r="AR15" i="16"/>
  <c r="AV15" i="16" s="1"/>
  <c r="AW15" i="16" s="1"/>
  <c r="AY15" i="16" s="1"/>
  <c r="AZ15" i="16" s="1"/>
  <c r="BA15" i="16" s="1"/>
  <c r="AX14" i="16"/>
  <c r="BC14" i="16" s="1"/>
  <c r="AU14" i="16"/>
  <c r="AT14" i="16"/>
  <c r="AS14" i="16"/>
  <c r="AR14" i="16"/>
  <c r="AV14" i="16" s="1"/>
  <c r="AW14" i="16" s="1"/>
  <c r="AY14" i="16" s="1"/>
  <c r="AZ14" i="16" s="1"/>
  <c r="BA14" i="16" s="1"/>
  <c r="AT13" i="16"/>
  <c r="AJ13" i="16"/>
  <c r="AS13" i="16" s="1"/>
  <c r="AX13" i="16" s="1"/>
  <c r="BC13" i="16" s="1"/>
  <c r="AG13" i="16"/>
  <c r="AG12" i="16" s="1"/>
  <c r="AF13" i="16"/>
  <c r="W13" i="16"/>
  <c r="W12" i="16" s="1"/>
  <c r="Q13" i="16"/>
  <c r="Q12" i="16" s="1"/>
  <c r="AQ12" i="16"/>
  <c r="AP12" i="16"/>
  <c r="AP6" i="16" s="1"/>
  <c r="AO12" i="16"/>
  <c r="AN12" i="16"/>
  <c r="AM12" i="16"/>
  <c r="AL12" i="16"/>
  <c r="AL6" i="16" s="1"/>
  <c r="AK12" i="16"/>
  <c r="AT12" i="16" s="1"/>
  <c r="AJ12" i="16"/>
  <c r="AS12" i="16" s="1"/>
  <c r="AX12" i="16" s="1"/>
  <c r="BC12" i="16" s="1"/>
  <c r="F53" i="13" s="1"/>
  <c r="AI12" i="16"/>
  <c r="AH12" i="16"/>
  <c r="AE12" i="16"/>
  <c r="AD12" i="16"/>
  <c r="AC12" i="16"/>
  <c r="AB12" i="16"/>
  <c r="AA12" i="16"/>
  <c r="Z12" i="16"/>
  <c r="Y12" i="16"/>
  <c r="X12" i="16"/>
  <c r="V12" i="16"/>
  <c r="U12" i="16"/>
  <c r="T12" i="16"/>
  <c r="S12" i="16"/>
  <c r="R12" i="16"/>
  <c r="R6" i="16" s="1"/>
  <c r="P12" i="16"/>
  <c r="O12" i="16"/>
  <c r="N12" i="16"/>
  <c r="M12" i="16"/>
  <c r="L12" i="16"/>
  <c r="K12" i="16"/>
  <c r="J12" i="16"/>
  <c r="I12" i="16"/>
  <c r="I6" i="16" s="1"/>
  <c r="I5" i="16" s="1"/>
  <c r="H12" i="16"/>
  <c r="G12" i="16"/>
  <c r="AX11" i="16"/>
  <c r="BC11" i="16" s="1"/>
  <c r="AU11" i="16"/>
  <c r="AT11" i="16"/>
  <c r="AS11" i="16"/>
  <c r="AR11" i="16"/>
  <c r="AV11" i="16" s="1"/>
  <c r="AW11" i="16" s="1"/>
  <c r="AY11" i="16" s="1"/>
  <c r="AZ11" i="16" s="1"/>
  <c r="BA11" i="16" s="1"/>
  <c r="AT10" i="16"/>
  <c r="AJ10" i="16"/>
  <c r="AU10" i="16" s="1"/>
  <c r="W10" i="16"/>
  <c r="AR10" i="16" s="1"/>
  <c r="AV10" i="16" s="1"/>
  <c r="AW10" i="16" s="1"/>
  <c r="AT9" i="16"/>
  <c r="AJ9" i="16"/>
  <c r="AU9" i="16" s="1"/>
  <c r="W9" i="16"/>
  <c r="AR9" i="16" s="1"/>
  <c r="AV9" i="16" s="1"/>
  <c r="AW9" i="16" s="1"/>
  <c r="AT8" i="16"/>
  <c r="AS8" i="16"/>
  <c r="AX8" i="16" s="1"/>
  <c r="BC8" i="16" s="1"/>
  <c r="AI8" i="16"/>
  <c r="AI7" i="16" s="1"/>
  <c r="AI6" i="16" s="1"/>
  <c r="AI5" i="16" s="1"/>
  <c r="AG8" i="16"/>
  <c r="AG7" i="16" s="1"/>
  <c r="AF8" i="16"/>
  <c r="AF7" i="16" s="1"/>
  <c r="W8" i="16"/>
  <c r="Q8" i="16"/>
  <c r="Q7" i="16" s="1"/>
  <c r="AQ7" i="16"/>
  <c r="AP7" i="16"/>
  <c r="AO7" i="16"/>
  <c r="AN7" i="16"/>
  <c r="AN6" i="16" s="1"/>
  <c r="AN5" i="16" s="1"/>
  <c r="AM7" i="16"/>
  <c r="AL7" i="16"/>
  <c r="AK7" i="16"/>
  <c r="AT7" i="16" s="1"/>
  <c r="AH7" i="16"/>
  <c r="AH6" i="16" s="1"/>
  <c r="AH5" i="16" s="1"/>
  <c r="AE7" i="16"/>
  <c r="AD7" i="16"/>
  <c r="AC7" i="16"/>
  <c r="AB7" i="16"/>
  <c r="AB6" i="16" s="1"/>
  <c r="AB5" i="16" s="1"/>
  <c r="AA7" i="16"/>
  <c r="Z7" i="16"/>
  <c r="Y7" i="16"/>
  <c r="Y6" i="16" s="1"/>
  <c r="Y5" i="16" s="1"/>
  <c r="X7" i="16"/>
  <c r="X6" i="16" s="1"/>
  <c r="X5" i="16" s="1"/>
  <c r="V7" i="16"/>
  <c r="U7" i="16"/>
  <c r="T7" i="16"/>
  <c r="T6" i="16" s="1"/>
  <c r="S7" i="16"/>
  <c r="S6" i="16" s="1"/>
  <c r="S5" i="16" s="1"/>
  <c r="R7" i="16"/>
  <c r="P7" i="16"/>
  <c r="P6" i="16" s="1"/>
  <c r="O7" i="16"/>
  <c r="N7" i="16"/>
  <c r="M7" i="16"/>
  <c r="L7" i="16"/>
  <c r="L6" i="16" s="1"/>
  <c r="K7" i="16"/>
  <c r="J7" i="16"/>
  <c r="I7" i="16"/>
  <c r="H7" i="16"/>
  <c r="H6" i="16" s="1"/>
  <c r="H5" i="16" s="1"/>
  <c r="G7" i="16"/>
  <c r="G6" i="16" s="1"/>
  <c r="AQ6" i="16"/>
  <c r="AO6" i="16"/>
  <c r="AM6" i="16"/>
  <c r="AM5" i="16" s="1"/>
  <c r="AE6" i="16"/>
  <c r="AD6" i="16"/>
  <c r="V6" i="16"/>
  <c r="U6" i="16"/>
  <c r="U5" i="16" s="1"/>
  <c r="M6" i="16"/>
  <c r="M5" i="16" s="1"/>
  <c r="J6" i="16"/>
  <c r="M32" i="17" l="1"/>
  <c r="M14" i="17" s="1"/>
  <c r="M13" i="17" s="1"/>
  <c r="M12" i="17" s="1"/>
  <c r="M11" i="17" s="1"/>
  <c r="L32" i="17"/>
  <c r="I167" i="17"/>
  <c r="I163" i="17" s="1"/>
  <c r="I278" i="17"/>
  <c r="J278" i="17"/>
  <c r="Q119" i="17"/>
  <c r="Q216" i="17"/>
  <c r="K15" i="17"/>
  <c r="K14" i="17" s="1"/>
  <c r="K13" i="17" s="1"/>
  <c r="K12" i="17" s="1"/>
  <c r="K11" i="17" s="1"/>
  <c r="AY42" i="16"/>
  <c r="AZ42" i="16" s="1"/>
  <c r="BA42" i="16" s="1"/>
  <c r="AJ83" i="16"/>
  <c r="AS83" i="16" s="1"/>
  <c r="AX83" i="16" s="1"/>
  <c r="BC83" i="16" s="1"/>
  <c r="F72" i="13" s="1"/>
  <c r="H163" i="17"/>
  <c r="Q117" i="17"/>
  <c r="G167" i="17"/>
  <c r="G163" i="17" s="1"/>
  <c r="Q215" i="17"/>
  <c r="N200" i="17"/>
  <c r="N162" i="17"/>
  <c r="F278" i="17"/>
  <c r="N156" i="17"/>
  <c r="F203" i="17"/>
  <c r="Q250" i="17"/>
  <c r="N154" i="17"/>
  <c r="I180" i="17"/>
  <c r="Q238" i="17"/>
  <c r="J180" i="17"/>
  <c r="J203" i="17"/>
  <c r="E279" i="17"/>
  <c r="Q279" i="17" s="1"/>
  <c r="I57" i="17"/>
  <c r="I49" i="17" s="1"/>
  <c r="I57" i="13"/>
  <c r="F57" i="13"/>
  <c r="F57" i="17"/>
  <c r="F49" i="17" s="1"/>
  <c r="F80" i="13"/>
  <c r="F80" i="17"/>
  <c r="F103" i="13"/>
  <c r="AK6" i="16"/>
  <c r="AT6" i="16" s="1"/>
  <c r="AY17" i="16"/>
  <c r="AZ17" i="16" s="1"/>
  <c r="BA17" i="16" s="1"/>
  <c r="G57" i="13" s="1"/>
  <c r="AY23" i="16"/>
  <c r="AZ23" i="16" s="1"/>
  <c r="BA23" i="16" s="1"/>
  <c r="P68" i="16"/>
  <c r="P5" i="16" s="1"/>
  <c r="AT69" i="16"/>
  <c r="AK68" i="16"/>
  <c r="AT68" i="16" s="1"/>
  <c r="R68" i="16"/>
  <c r="R5" i="16" s="1"/>
  <c r="V68" i="16"/>
  <c r="V5" i="16" s="1"/>
  <c r="AR88" i="16"/>
  <c r="AV88" i="16" s="1"/>
  <c r="AW88" i="16" s="1"/>
  <c r="AY88" i="16" s="1"/>
  <c r="AZ88" i="16" s="1"/>
  <c r="BA88" i="16" s="1"/>
  <c r="F98" i="13"/>
  <c r="F98" i="17"/>
  <c r="F95" i="17" s="1"/>
  <c r="BC42" i="16"/>
  <c r="AY111" i="16"/>
  <c r="AZ111" i="16" s="1"/>
  <c r="BA111" i="16" s="1"/>
  <c r="AE68" i="16"/>
  <c r="AE5" i="16" s="1"/>
  <c r="AL68" i="16"/>
  <c r="AL5" i="16" s="1"/>
  <c r="AP68" i="16"/>
  <c r="AP5" i="16" s="1"/>
  <c r="AA79" i="16"/>
  <c r="AT83" i="16"/>
  <c r="AK79" i="16"/>
  <c r="AT79" i="16" s="1"/>
  <c r="AY105" i="16"/>
  <c r="AZ105" i="16" s="1"/>
  <c r="BA105" i="16" s="1"/>
  <c r="AY106" i="16"/>
  <c r="AZ106" i="16" s="1"/>
  <c r="BA106" i="16" s="1"/>
  <c r="AT110" i="16"/>
  <c r="AK109" i="16"/>
  <c r="N96" i="17"/>
  <c r="N107" i="17"/>
  <c r="N158" i="17"/>
  <c r="AA6" i="16"/>
  <c r="AA5" i="16" s="1"/>
  <c r="AY26" i="16"/>
  <c r="AZ26" i="16" s="1"/>
  <c r="BA26" i="16" s="1"/>
  <c r="AY39" i="16"/>
  <c r="AZ39" i="16" s="1"/>
  <c r="BA39" i="16" s="1"/>
  <c r="AY53" i="16"/>
  <c r="AZ53" i="16" s="1"/>
  <c r="BA53" i="16" s="1"/>
  <c r="AY58" i="16"/>
  <c r="AZ58" i="16" s="1"/>
  <c r="BA58" i="16" s="1"/>
  <c r="AY62" i="16"/>
  <c r="AZ62" i="16" s="1"/>
  <c r="BA62" i="16" s="1"/>
  <c r="AQ68" i="16"/>
  <c r="AQ5" i="16" s="1"/>
  <c r="L79" i="16"/>
  <c r="L5" i="16" s="1"/>
  <c r="P79" i="16"/>
  <c r="T79" i="16"/>
  <c r="AG79" i="16"/>
  <c r="Z79" i="16"/>
  <c r="AY93" i="16"/>
  <c r="AZ93" i="16" s="1"/>
  <c r="BA93" i="16" s="1"/>
  <c r="AY94" i="16"/>
  <c r="AZ94" i="16" s="1"/>
  <c r="BA94" i="16" s="1"/>
  <c r="AR95" i="16"/>
  <c r="AV95" i="16" s="1"/>
  <c r="AW95" i="16" s="1"/>
  <c r="AY95" i="16" s="1"/>
  <c r="AZ95" i="16" s="1"/>
  <c r="BA95" i="16" s="1"/>
  <c r="AU95" i="16"/>
  <c r="AY103" i="16"/>
  <c r="AZ103" i="16" s="1"/>
  <c r="BA103" i="16" s="1"/>
  <c r="AU110" i="16"/>
  <c r="N152" i="17"/>
  <c r="N160" i="17"/>
  <c r="N166" i="17"/>
  <c r="Q206" i="17"/>
  <c r="AY20" i="16"/>
  <c r="AZ20" i="16" s="1"/>
  <c r="BA20" i="16" s="1"/>
  <c r="AY21" i="16"/>
  <c r="AZ21" i="16" s="1"/>
  <c r="BA21" i="16" s="1"/>
  <c r="AY27" i="16"/>
  <c r="AZ27" i="16" s="1"/>
  <c r="BA27" i="16" s="1"/>
  <c r="AY28" i="16"/>
  <c r="AZ28" i="16" s="1"/>
  <c r="BA28" i="16" s="1"/>
  <c r="AY54" i="16"/>
  <c r="AZ54" i="16" s="1"/>
  <c r="BA54" i="16" s="1"/>
  <c r="AY55" i="16"/>
  <c r="AZ55" i="16" s="1"/>
  <c r="BA55" i="16" s="1"/>
  <c r="N6" i="16"/>
  <c r="T68" i="16"/>
  <c r="T5" i="16" s="1"/>
  <c r="AD68" i="16"/>
  <c r="AD5" i="16" s="1"/>
  <c r="E138" i="17"/>
  <c r="Q138" i="17" s="1"/>
  <c r="E141" i="17"/>
  <c r="Q141" i="17" s="1"/>
  <c r="Q205" i="17"/>
  <c r="Q239" i="17"/>
  <c r="H64" i="17"/>
  <c r="AR34" i="16"/>
  <c r="AV34" i="16" s="1"/>
  <c r="AW34" i="16" s="1"/>
  <c r="W83" i="16"/>
  <c r="AJ69" i="16"/>
  <c r="AC83" i="16"/>
  <c r="AC79" i="16" s="1"/>
  <c r="AU19" i="16"/>
  <c r="AR84" i="16"/>
  <c r="AV84" i="16" s="1"/>
  <c r="AW84" i="16" s="1"/>
  <c r="AS32" i="16"/>
  <c r="AX32" i="16" s="1"/>
  <c r="BC32" i="16" s="1"/>
  <c r="K69" i="16"/>
  <c r="AG68" i="16"/>
  <c r="K72" i="16"/>
  <c r="AR72" i="16" s="1"/>
  <c r="AV72" i="16" s="1"/>
  <c r="AW72" i="16" s="1"/>
  <c r="W7" i="16"/>
  <c r="AR7" i="16" s="1"/>
  <c r="AV7" i="16" s="1"/>
  <c r="AW7" i="16" s="1"/>
  <c r="AR8" i="16"/>
  <c r="AV8" i="16" s="1"/>
  <c r="AW8" i="16" s="1"/>
  <c r="AY8" i="16" s="1"/>
  <c r="AZ8" i="16" s="1"/>
  <c r="BA8" i="16" s="1"/>
  <c r="AR50" i="16"/>
  <c r="AV50" i="16" s="1"/>
  <c r="AW50" i="16" s="1"/>
  <c r="W80" i="16"/>
  <c r="W79" i="16" s="1"/>
  <c r="AS10" i="16"/>
  <c r="AX10" i="16" s="1"/>
  <c r="BC10" i="16" s="1"/>
  <c r="AJ76" i="16"/>
  <c r="AS76" i="16" s="1"/>
  <c r="AX76" i="16" s="1"/>
  <c r="BC76" i="16" s="1"/>
  <c r="F68" i="13" s="1"/>
  <c r="E113" i="17"/>
  <c r="N113" i="17" s="1"/>
  <c r="Q120" i="17"/>
  <c r="Q126" i="17"/>
  <c r="Q127" i="17"/>
  <c r="Q128" i="17"/>
  <c r="Q129" i="17"/>
  <c r="Q130" i="17"/>
  <c r="Q131" i="17"/>
  <c r="Q132" i="17"/>
  <c r="Q133" i="17"/>
  <c r="Q134" i="17"/>
  <c r="Q135" i="17"/>
  <c r="Q136" i="17"/>
  <c r="N153" i="17"/>
  <c r="N157" i="17"/>
  <c r="N161" i="17"/>
  <c r="N165" i="17"/>
  <c r="F167" i="17"/>
  <c r="F163" i="17" s="1"/>
  <c r="N182" i="17"/>
  <c r="N184" i="17"/>
  <c r="Q233" i="17"/>
  <c r="Q243" i="17"/>
  <c r="Q211" i="17"/>
  <c r="Q222" i="17"/>
  <c r="E224" i="17"/>
  <c r="N224" i="17" s="1"/>
  <c r="Q229" i="17"/>
  <c r="Q257" i="17"/>
  <c r="F14" i="17"/>
  <c r="N81" i="17"/>
  <c r="P125" i="17"/>
  <c r="N151" i="17"/>
  <c r="N155" i="17"/>
  <c r="N159" i="17"/>
  <c r="F180" i="17"/>
  <c r="N195" i="17"/>
  <c r="Q210" i="17"/>
  <c r="Q219" i="17"/>
  <c r="Q221" i="17"/>
  <c r="Q227" i="17"/>
  <c r="E248" i="17"/>
  <c r="N248" i="17" s="1"/>
  <c r="Q249" i="17"/>
  <c r="Q255" i="17"/>
  <c r="Q78" i="17"/>
  <c r="Q114" i="17"/>
  <c r="Q121" i="17"/>
  <c r="G144" i="17"/>
  <c r="E144" i="17" s="1"/>
  <c r="E164" i="17"/>
  <c r="E173" i="17"/>
  <c r="Q173" i="17" s="1"/>
  <c r="Q188" i="17"/>
  <c r="Q234" i="17"/>
  <c r="Q245" i="17"/>
  <c r="E269" i="17"/>
  <c r="Q269" i="17" s="1"/>
  <c r="Q71" i="17"/>
  <c r="Q54" i="17"/>
  <c r="Q68" i="16"/>
  <c r="AU33" i="16"/>
  <c r="AS40" i="16"/>
  <c r="AX40" i="16" s="1"/>
  <c r="BC40" i="16" s="1"/>
  <c r="AU31" i="16"/>
  <c r="AR44" i="16"/>
  <c r="AV44" i="16" s="1"/>
  <c r="AW44" i="16" s="1"/>
  <c r="AY44" i="16" s="1"/>
  <c r="AZ44" i="16" s="1"/>
  <c r="BA44" i="16" s="1"/>
  <c r="AU65" i="16"/>
  <c r="G57" i="17"/>
  <c r="E57" i="17" s="1"/>
  <c r="AU30" i="16"/>
  <c r="AR37" i="16"/>
  <c r="AV37" i="16" s="1"/>
  <c r="AW37" i="16" s="1"/>
  <c r="AY37" i="16" s="1"/>
  <c r="AZ37" i="16" s="1"/>
  <c r="BA37" i="16" s="1"/>
  <c r="AR49" i="16"/>
  <c r="AV49" i="16" s="1"/>
  <c r="AW49" i="16" s="1"/>
  <c r="AR60" i="16"/>
  <c r="AV60" i="16" s="1"/>
  <c r="AW60" i="16" s="1"/>
  <c r="Q70" i="17"/>
  <c r="E103" i="17"/>
  <c r="E60" i="17"/>
  <c r="Q60" i="17" s="1"/>
  <c r="Q62" i="17"/>
  <c r="N67" i="17"/>
  <c r="O69" i="17"/>
  <c r="P69" i="17" s="1"/>
  <c r="Q77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Q99" i="17"/>
  <c r="N106" i="17"/>
  <c r="Q116" i="17"/>
  <c r="N140" i="17"/>
  <c r="N143" i="17"/>
  <c r="E145" i="17"/>
  <c r="Q145" i="17" s="1"/>
  <c r="E150" i="17"/>
  <c r="N199" i="17"/>
  <c r="I203" i="17"/>
  <c r="Q209" i="17"/>
  <c r="Q214" i="17"/>
  <c r="Q218" i="17"/>
  <c r="Q226" i="17"/>
  <c r="Q231" i="17"/>
  <c r="Q237" i="17"/>
  <c r="Q242" i="17"/>
  <c r="Q247" i="17"/>
  <c r="E252" i="17"/>
  <c r="Q254" i="17"/>
  <c r="Q259" i="17"/>
  <c r="G268" i="17"/>
  <c r="E268" i="17" s="1"/>
  <c r="N270" i="17"/>
  <c r="G278" i="17"/>
  <c r="E278" i="17" s="1"/>
  <c r="Q52" i="17"/>
  <c r="Q74" i="17"/>
  <c r="Q98" i="17"/>
  <c r="E108" i="17"/>
  <c r="Q108" i="17" s="1"/>
  <c r="P113" i="17"/>
  <c r="Q115" i="17"/>
  <c r="E122" i="17"/>
  <c r="N139" i="17"/>
  <c r="N142" i="17"/>
  <c r="E168" i="17"/>
  <c r="Q168" i="17" s="1"/>
  <c r="J167" i="17"/>
  <c r="J163" i="17" s="1"/>
  <c r="Q179" i="17"/>
  <c r="N196" i="17"/>
  <c r="Q207" i="17"/>
  <c r="Q213" i="17"/>
  <c r="Q217" i="17"/>
  <c r="Q223" i="17"/>
  <c r="Q225" i="17"/>
  <c r="Q230" i="17"/>
  <c r="Q235" i="17"/>
  <c r="Q241" i="17"/>
  <c r="Q246" i="17"/>
  <c r="Q251" i="17"/>
  <c r="Q253" i="17"/>
  <c r="Q258" i="17"/>
  <c r="E281" i="17"/>
  <c r="Q281" i="17" s="1"/>
  <c r="P108" i="17"/>
  <c r="E183" i="17"/>
  <c r="N183" i="17" s="1"/>
  <c r="P224" i="17"/>
  <c r="E256" i="17"/>
  <c r="N256" i="17" s="1"/>
  <c r="H261" i="17"/>
  <c r="I260" i="17"/>
  <c r="AU13" i="16"/>
  <c r="AF18" i="16"/>
  <c r="AR18" i="16" s="1"/>
  <c r="AV18" i="16" s="1"/>
  <c r="AW18" i="16" s="1"/>
  <c r="AR31" i="16"/>
  <c r="AV31" i="16" s="1"/>
  <c r="AW31" i="16" s="1"/>
  <c r="AY31" i="16" s="1"/>
  <c r="AZ31" i="16" s="1"/>
  <c r="BA31" i="16" s="1"/>
  <c r="AR33" i="16"/>
  <c r="AV33" i="16" s="1"/>
  <c r="AW33" i="16" s="1"/>
  <c r="AY33" i="16" s="1"/>
  <c r="AZ33" i="16" s="1"/>
  <c r="BA33" i="16" s="1"/>
  <c r="AU8" i="16"/>
  <c r="AS9" i="16"/>
  <c r="AX9" i="16" s="1"/>
  <c r="BC9" i="16" s="1"/>
  <c r="K24" i="16"/>
  <c r="K6" i="16" s="1"/>
  <c r="AF24" i="16"/>
  <c r="Q24" i="16"/>
  <c r="Q6" i="16" s="1"/>
  <c r="AY29" i="16"/>
  <c r="AZ29" i="16" s="1"/>
  <c r="BA29" i="16" s="1"/>
  <c r="AR30" i="16"/>
  <c r="AV30" i="16" s="1"/>
  <c r="AW30" i="16" s="1"/>
  <c r="AY30" i="16" s="1"/>
  <c r="AZ30" i="16" s="1"/>
  <c r="BA30" i="16" s="1"/>
  <c r="Z24" i="16"/>
  <c r="Z6" i="16" s="1"/>
  <c r="AU34" i="16"/>
  <c r="AR51" i="16"/>
  <c r="AV51" i="16" s="1"/>
  <c r="AW51" i="16" s="1"/>
  <c r="AY51" i="16" s="1"/>
  <c r="AZ51" i="16" s="1"/>
  <c r="BA51" i="16" s="1"/>
  <c r="AU54" i="16"/>
  <c r="AY57" i="16"/>
  <c r="AZ57" i="16" s="1"/>
  <c r="BA57" i="16" s="1"/>
  <c r="AR66" i="16"/>
  <c r="AV66" i="16" s="1"/>
  <c r="AW66" i="16" s="1"/>
  <c r="AY66" i="16" s="1"/>
  <c r="AZ66" i="16" s="1"/>
  <c r="BA66" i="16" s="1"/>
  <c r="AR67" i="16"/>
  <c r="AV67" i="16" s="1"/>
  <c r="AW67" i="16" s="1"/>
  <c r="W68" i="16"/>
  <c r="AJ72" i="16"/>
  <c r="AS72" i="16" s="1"/>
  <c r="AX72" i="16" s="1"/>
  <c r="BC72" i="16" s="1"/>
  <c r="F66" i="13" s="1"/>
  <c r="Q83" i="16"/>
  <c r="Q79" i="16" s="1"/>
  <c r="AU84" i="16"/>
  <c r="AR85" i="16"/>
  <c r="AV85" i="16" s="1"/>
  <c r="AW85" i="16" s="1"/>
  <c r="AY85" i="16" s="1"/>
  <c r="AZ85" i="16" s="1"/>
  <c r="BA85" i="16" s="1"/>
  <c r="AS99" i="16"/>
  <c r="AX99" i="16" s="1"/>
  <c r="BC99" i="16" s="1"/>
  <c r="F81" i="13" s="1"/>
  <c r="K110" i="16"/>
  <c r="K109" i="16" s="1"/>
  <c r="K108" i="16" s="1"/>
  <c r="AJ7" i="16"/>
  <c r="AU7" i="16" s="1"/>
  <c r="AG6" i="16"/>
  <c r="AU29" i="16"/>
  <c r="O24" i="16"/>
  <c r="O6" i="16" s="1"/>
  <c r="O5" i="16" s="1"/>
  <c r="AU37" i="16"/>
  <c r="AR41" i="16"/>
  <c r="AV41" i="16" s="1"/>
  <c r="AW41" i="16" s="1"/>
  <c r="AY41" i="16" s="1"/>
  <c r="AZ41" i="16" s="1"/>
  <c r="BA41" i="16" s="1"/>
  <c r="AS49" i="16"/>
  <c r="AX49" i="16" s="1"/>
  <c r="BC49" i="16" s="1"/>
  <c r="AU52" i="16"/>
  <c r="AU57" i="16"/>
  <c r="AU59" i="16"/>
  <c r="AU66" i="16"/>
  <c r="AR73" i="16"/>
  <c r="AV73" i="16" s="1"/>
  <c r="AW73" i="16" s="1"/>
  <c r="AY73" i="16" s="1"/>
  <c r="AZ73" i="16" s="1"/>
  <c r="BA73" i="16" s="1"/>
  <c r="AC68" i="16"/>
  <c r="AY84" i="16"/>
  <c r="AZ84" i="16" s="1"/>
  <c r="BA84" i="16" s="1"/>
  <c r="Z68" i="16"/>
  <c r="AR38" i="16"/>
  <c r="AV38" i="16" s="1"/>
  <c r="AW38" i="16" s="1"/>
  <c r="AY38" i="16" s="1"/>
  <c r="AZ38" i="16" s="1"/>
  <c r="BA38" i="16" s="1"/>
  <c r="AR52" i="16"/>
  <c r="AV52" i="16" s="1"/>
  <c r="AW52" i="16" s="1"/>
  <c r="AU73" i="16"/>
  <c r="AF79" i="16"/>
  <c r="E66" i="17"/>
  <c r="N66" i="17" s="1"/>
  <c r="P66" i="17"/>
  <c r="E69" i="17"/>
  <c r="N69" i="17" s="1"/>
  <c r="P72" i="17"/>
  <c r="N59" i="17"/>
  <c r="Q59" i="17"/>
  <c r="N53" i="17"/>
  <c r="Q53" i="17"/>
  <c r="H14" i="17"/>
  <c r="G40" i="17"/>
  <c r="Q100" i="17"/>
  <c r="N100" i="17"/>
  <c r="Q146" i="17"/>
  <c r="N146" i="17"/>
  <c r="Q172" i="17"/>
  <c r="N172" i="17"/>
  <c r="E273" i="17"/>
  <c r="G272" i="17"/>
  <c r="E272" i="17" s="1"/>
  <c r="Q274" i="17"/>
  <c r="N274" i="17"/>
  <c r="J49" i="17"/>
  <c r="P53" i="17"/>
  <c r="E58" i="17"/>
  <c r="P60" i="17"/>
  <c r="J64" i="17"/>
  <c r="E68" i="17"/>
  <c r="O68" i="17"/>
  <c r="P68" i="17" s="1"/>
  <c r="Q110" i="17"/>
  <c r="N110" i="17"/>
  <c r="Q112" i="17"/>
  <c r="N112" i="17"/>
  <c r="Q175" i="17"/>
  <c r="N175" i="17"/>
  <c r="N189" i="17"/>
  <c r="Q189" i="17"/>
  <c r="H185" i="17"/>
  <c r="E228" i="17"/>
  <c r="P228" i="17"/>
  <c r="Q102" i="17"/>
  <c r="N102" i="17"/>
  <c r="Q148" i="17"/>
  <c r="N148" i="17"/>
  <c r="Q170" i="17"/>
  <c r="N170" i="17"/>
  <c r="Q198" i="17"/>
  <c r="N198" i="17"/>
  <c r="I14" i="17"/>
  <c r="J15" i="17"/>
  <c r="E15" i="17" s="1"/>
  <c r="E50" i="17"/>
  <c r="O50" i="17"/>
  <c r="Q51" i="17"/>
  <c r="O58" i="17"/>
  <c r="P58" i="17" s="1"/>
  <c r="I64" i="17"/>
  <c r="E65" i="17"/>
  <c r="G64" i="17"/>
  <c r="O65" i="17"/>
  <c r="N72" i="17"/>
  <c r="Q72" i="17"/>
  <c r="Q76" i="17"/>
  <c r="Q101" i="17"/>
  <c r="N101" i="17"/>
  <c r="Q147" i="17"/>
  <c r="N147" i="17"/>
  <c r="Q149" i="17"/>
  <c r="N149" i="17"/>
  <c r="Q169" i="17"/>
  <c r="N169" i="17"/>
  <c r="Q171" i="17"/>
  <c r="N171" i="17"/>
  <c r="Q194" i="17"/>
  <c r="N194" i="17"/>
  <c r="Q202" i="17"/>
  <c r="N202" i="17"/>
  <c r="E208" i="17"/>
  <c r="P208" i="17"/>
  <c r="N80" i="17"/>
  <c r="Q80" i="17"/>
  <c r="G191" i="17"/>
  <c r="E191" i="17" s="1"/>
  <c r="E192" i="17"/>
  <c r="E55" i="17"/>
  <c r="O55" i="17"/>
  <c r="P55" i="17" s="1"/>
  <c r="Q56" i="17"/>
  <c r="P61" i="17"/>
  <c r="E61" i="17"/>
  <c r="Q63" i="17"/>
  <c r="P73" i="17"/>
  <c r="E73" i="17"/>
  <c r="Q75" i="17"/>
  <c r="Q79" i="17"/>
  <c r="N97" i="17"/>
  <c r="E105" i="17"/>
  <c r="P105" i="17"/>
  <c r="Q109" i="17"/>
  <c r="N109" i="17"/>
  <c r="Q111" i="17"/>
  <c r="N111" i="17"/>
  <c r="E118" i="17"/>
  <c r="Q123" i="17"/>
  <c r="N123" i="17"/>
  <c r="E125" i="17"/>
  <c r="Q174" i="17"/>
  <c r="N174" i="17"/>
  <c r="Q176" i="17"/>
  <c r="N176" i="17"/>
  <c r="G180" i="17"/>
  <c r="E180" i="17" s="1"/>
  <c r="E181" i="17"/>
  <c r="P183" i="17"/>
  <c r="P192" i="17"/>
  <c r="H95" i="17"/>
  <c r="P95" i="17" s="1"/>
  <c r="E178" i="17"/>
  <c r="G186" i="17"/>
  <c r="E187" i="17"/>
  <c r="Q190" i="17"/>
  <c r="E204" i="17"/>
  <c r="G203" i="17"/>
  <c r="Q264" i="17"/>
  <c r="N264" i="17"/>
  <c r="Q265" i="17"/>
  <c r="G177" i="17"/>
  <c r="E177" i="17" s="1"/>
  <c r="N193" i="17"/>
  <c r="N197" i="17"/>
  <c r="N201" i="17"/>
  <c r="E220" i="17"/>
  <c r="F261" i="17"/>
  <c r="F260" i="17"/>
  <c r="J261" i="17"/>
  <c r="J260" i="17"/>
  <c r="Q282" i="17"/>
  <c r="N282" i="17"/>
  <c r="E212" i="17"/>
  <c r="Q263" i="17"/>
  <c r="N263" i="17"/>
  <c r="Q280" i="17"/>
  <c r="N280" i="17"/>
  <c r="E232" i="17"/>
  <c r="E236" i="17"/>
  <c r="E240" i="17"/>
  <c r="E244" i="17"/>
  <c r="Q267" i="17"/>
  <c r="P269" i="17"/>
  <c r="AF12" i="16"/>
  <c r="AU12" i="16" s="1"/>
  <c r="AR13" i="16"/>
  <c r="AV13" i="16" s="1"/>
  <c r="AW13" i="16" s="1"/>
  <c r="AY13" i="16" s="1"/>
  <c r="AZ13" i="16" s="1"/>
  <c r="BA13" i="16" s="1"/>
  <c r="AR48" i="16"/>
  <c r="AV48" i="16" s="1"/>
  <c r="AW48" i="16" s="1"/>
  <c r="AY48" i="16" s="1"/>
  <c r="AZ48" i="16" s="1"/>
  <c r="BA48" i="16" s="1"/>
  <c r="AU48" i="16"/>
  <c r="AU70" i="16"/>
  <c r="AF69" i="16"/>
  <c r="AS50" i="16"/>
  <c r="AX50" i="16" s="1"/>
  <c r="AU50" i="16"/>
  <c r="AS19" i="16"/>
  <c r="AX19" i="16" s="1"/>
  <c r="BC19" i="16" s="1"/>
  <c r="AJ18" i="16"/>
  <c r="AS18" i="16" s="1"/>
  <c r="AX18" i="16" s="1"/>
  <c r="BC18" i="16" s="1"/>
  <c r="F58" i="13" s="1"/>
  <c r="AJ24" i="16"/>
  <c r="AS24" i="16" s="1"/>
  <c r="AX24" i="16" s="1"/>
  <c r="BC24" i="16" s="1"/>
  <c r="F59" i="13" s="1"/>
  <c r="W24" i="16"/>
  <c r="AR43" i="16"/>
  <c r="AV43" i="16" s="1"/>
  <c r="AW43" i="16" s="1"/>
  <c r="AY43" i="16" s="1"/>
  <c r="AZ43" i="16" s="1"/>
  <c r="BA43" i="16" s="1"/>
  <c r="AY45" i="16"/>
  <c r="AZ45" i="16" s="1"/>
  <c r="BA45" i="16" s="1"/>
  <c r="AU46" i="16"/>
  <c r="AC24" i="16"/>
  <c r="AC6" i="16" s="1"/>
  <c r="AS67" i="16"/>
  <c r="AX67" i="16" s="1"/>
  <c r="AU67" i="16"/>
  <c r="G68" i="16"/>
  <c r="AI108" i="16"/>
  <c r="AU108" i="16" s="1"/>
  <c r="AU109" i="16"/>
  <c r="AR114" i="16"/>
  <c r="AV114" i="16" s="1"/>
  <c r="AW114" i="16" s="1"/>
  <c r="AY114" i="16" s="1"/>
  <c r="AZ114" i="16" s="1"/>
  <c r="BA114" i="16" s="1"/>
  <c r="G110" i="16"/>
  <c r="AS16" i="16"/>
  <c r="AX16" i="16" s="1"/>
  <c r="AR19" i="16"/>
  <c r="AV19" i="16" s="1"/>
  <c r="AW19" i="16" s="1"/>
  <c r="AS34" i="16"/>
  <c r="AX34" i="16" s="1"/>
  <c r="BC34" i="16" s="1"/>
  <c r="AR77" i="16"/>
  <c r="AV77" i="16" s="1"/>
  <c r="AW77" i="16" s="1"/>
  <c r="AY77" i="16" s="1"/>
  <c r="AZ77" i="16" s="1"/>
  <c r="BA77" i="16" s="1"/>
  <c r="N76" i="16"/>
  <c r="N68" i="16" s="1"/>
  <c r="N5" i="16" s="1"/>
  <c r="AU77" i="16"/>
  <c r="AF76" i="16"/>
  <c r="AU43" i="16"/>
  <c r="AU44" i="16"/>
  <c r="AR46" i="16"/>
  <c r="AV46" i="16" s="1"/>
  <c r="AW46" i="16" s="1"/>
  <c r="AY46" i="16" s="1"/>
  <c r="AZ46" i="16" s="1"/>
  <c r="BA46" i="16" s="1"/>
  <c r="AY56" i="16"/>
  <c r="AZ56" i="16" s="1"/>
  <c r="BA56" i="16" s="1"/>
  <c r="AR78" i="16"/>
  <c r="AV78" i="16" s="1"/>
  <c r="AW78" i="16" s="1"/>
  <c r="AY78" i="16" s="1"/>
  <c r="AZ78" i="16" s="1"/>
  <c r="BA78" i="16" s="1"/>
  <c r="K76" i="16"/>
  <c r="AY90" i="16"/>
  <c r="AZ90" i="16" s="1"/>
  <c r="BA90" i="16" s="1"/>
  <c r="AR59" i="16"/>
  <c r="AV59" i="16" s="1"/>
  <c r="AW59" i="16" s="1"/>
  <c r="AY59" i="16" s="1"/>
  <c r="AZ59" i="16" s="1"/>
  <c r="BA59" i="16" s="1"/>
  <c r="AR65" i="16"/>
  <c r="AV65" i="16" s="1"/>
  <c r="AW65" i="16" s="1"/>
  <c r="AY65" i="16" s="1"/>
  <c r="AZ65" i="16" s="1"/>
  <c r="BA65" i="16" s="1"/>
  <c r="AS69" i="16"/>
  <c r="AX69" i="16" s="1"/>
  <c r="BC69" i="16" s="1"/>
  <c r="AR70" i="16"/>
  <c r="AV70" i="16" s="1"/>
  <c r="AW70" i="16" s="1"/>
  <c r="AY70" i="16" s="1"/>
  <c r="AZ70" i="16" s="1"/>
  <c r="BA70" i="16" s="1"/>
  <c r="AY75" i="16"/>
  <c r="AZ75" i="16" s="1"/>
  <c r="BA75" i="16" s="1"/>
  <c r="AS80" i="16"/>
  <c r="AX80" i="16" s="1"/>
  <c r="BC80" i="16" s="1"/>
  <c r="AJ79" i="16"/>
  <c r="AS79" i="16" s="1"/>
  <c r="AX79" i="16" s="1"/>
  <c r="BC79" i="16" s="1"/>
  <c r="AR80" i="16"/>
  <c r="AV80" i="16" s="1"/>
  <c r="AW80" i="16" s="1"/>
  <c r="AY96" i="16"/>
  <c r="AZ96" i="16" s="1"/>
  <c r="BA96" i="16" s="1"/>
  <c r="AS52" i="16"/>
  <c r="AX52" i="16" s="1"/>
  <c r="BC52" i="16" s="1"/>
  <c r="AU56" i="16"/>
  <c r="AS60" i="16"/>
  <c r="AX60" i="16" s="1"/>
  <c r="AU80" i="16"/>
  <c r="AR104" i="16"/>
  <c r="AV104" i="16" s="1"/>
  <c r="AW104" i="16" s="1"/>
  <c r="AY104" i="16" s="1"/>
  <c r="AZ104" i="16" s="1"/>
  <c r="BA104" i="16" s="1"/>
  <c r="K83" i="16"/>
  <c r="AR87" i="16"/>
  <c r="AV87" i="16" s="1"/>
  <c r="AW87" i="16" s="1"/>
  <c r="AY87" i="16" s="1"/>
  <c r="AZ87" i="16" s="1"/>
  <c r="BA87" i="16" s="1"/>
  <c r="AC100" i="16"/>
  <c r="AU100" i="16" s="1"/>
  <c r="AU104" i="16"/>
  <c r="AK100" i="16"/>
  <c r="AT104" i="16"/>
  <c r="E14" i="17" l="1"/>
  <c r="N108" i="17"/>
  <c r="L15" i="17"/>
  <c r="L14" i="17" s="1"/>
  <c r="L13" i="17" s="1"/>
  <c r="L12" i="17" s="1"/>
  <c r="L11" i="17" s="1"/>
  <c r="Q248" i="17"/>
  <c r="N173" i="17"/>
  <c r="N269" i="17"/>
  <c r="N279" i="17"/>
  <c r="F185" i="17"/>
  <c r="Q183" i="17"/>
  <c r="I48" i="17"/>
  <c r="I13" i="17" s="1"/>
  <c r="I12" i="17" s="1"/>
  <c r="N57" i="17"/>
  <c r="E163" i="17"/>
  <c r="N145" i="17"/>
  <c r="Q256" i="17"/>
  <c r="Q113" i="17"/>
  <c r="N138" i="17"/>
  <c r="J185" i="17"/>
  <c r="Q224" i="17"/>
  <c r="E167" i="17"/>
  <c r="N141" i="17"/>
  <c r="Q57" i="17"/>
  <c r="AY80" i="16"/>
  <c r="AZ80" i="16" s="1"/>
  <c r="BA80" i="16" s="1"/>
  <c r="F70" i="17"/>
  <c r="F69" i="17" s="1"/>
  <c r="F48" i="17" s="1"/>
  <c r="F13" i="17" s="1"/>
  <c r="F12" i="17" s="1"/>
  <c r="F70" i="13"/>
  <c r="AR100" i="16"/>
  <c r="AV100" i="16" s="1"/>
  <c r="AW100" i="16" s="1"/>
  <c r="AY100" i="16" s="1"/>
  <c r="AZ100" i="16" s="1"/>
  <c r="BA100" i="16" s="1"/>
  <c r="AR69" i="16"/>
  <c r="AV69" i="16" s="1"/>
  <c r="AW69" i="16" s="1"/>
  <c r="AY69" i="16" s="1"/>
  <c r="AZ69" i="16" s="1"/>
  <c r="BA69" i="16" s="1"/>
  <c r="J65" i="13" s="1"/>
  <c r="AT109" i="16"/>
  <c r="AK108" i="16"/>
  <c r="AT108" i="16" s="1"/>
  <c r="Q5" i="16"/>
  <c r="AR83" i="16"/>
  <c r="AV83" i="16" s="1"/>
  <c r="AW83" i="16" s="1"/>
  <c r="AY83" i="16" s="1"/>
  <c r="AZ83" i="16" s="1"/>
  <c r="BA83" i="16" s="1"/>
  <c r="J72" i="13" s="1"/>
  <c r="AU83" i="16"/>
  <c r="P57" i="17"/>
  <c r="G49" i="17"/>
  <c r="G48" i="17" s="1"/>
  <c r="AG5" i="16"/>
  <c r="AR76" i="16"/>
  <c r="AV76" i="16" s="1"/>
  <c r="AW76" i="16" s="1"/>
  <c r="AY76" i="16" s="1"/>
  <c r="AZ76" i="16" s="1"/>
  <c r="BA76" i="16" s="1"/>
  <c r="AY72" i="16"/>
  <c r="AZ72" i="16" s="1"/>
  <c r="BA72" i="16" s="1"/>
  <c r="G66" i="13" s="1"/>
  <c r="AU76" i="16"/>
  <c r="N60" i="17"/>
  <c r="AJ68" i="16"/>
  <c r="AS68" i="16" s="1"/>
  <c r="AX68" i="16" s="1"/>
  <c r="BC68" i="16" s="1"/>
  <c r="K68" i="16"/>
  <c r="AS7" i="16"/>
  <c r="AX7" i="16" s="1"/>
  <c r="BC7" i="16" s="1"/>
  <c r="F50" i="13" s="1"/>
  <c r="AY10" i="16"/>
  <c r="AZ10" i="16" s="1"/>
  <c r="BA10" i="16" s="1"/>
  <c r="AY32" i="16"/>
  <c r="AZ32" i="16" s="1"/>
  <c r="BA32" i="16" s="1"/>
  <c r="AY99" i="16"/>
  <c r="AZ99" i="16" s="1"/>
  <c r="BA99" i="16" s="1"/>
  <c r="Q66" i="17"/>
  <c r="I185" i="17"/>
  <c r="AU24" i="16"/>
  <c r="AY40" i="16"/>
  <c r="AZ40" i="16" s="1"/>
  <c r="BA40" i="16" s="1"/>
  <c r="Q69" i="17"/>
  <c r="N281" i="17"/>
  <c r="N168" i="17"/>
  <c r="N103" i="17"/>
  <c r="Q103" i="17"/>
  <c r="E203" i="17"/>
  <c r="N252" i="17"/>
  <c r="Q252" i="17"/>
  <c r="AY60" i="16"/>
  <c r="AZ60" i="16" s="1"/>
  <c r="BA60" i="16" s="1"/>
  <c r="BC60" i="16"/>
  <c r="AY16" i="16"/>
  <c r="AZ16" i="16" s="1"/>
  <c r="BA16" i="16" s="1"/>
  <c r="BC16" i="16"/>
  <c r="F55" i="13" s="1"/>
  <c r="AY67" i="16"/>
  <c r="AZ67" i="16" s="1"/>
  <c r="BA67" i="16" s="1"/>
  <c r="BC67" i="16"/>
  <c r="F60" i="13" s="1"/>
  <c r="AY50" i="16"/>
  <c r="AZ50" i="16" s="1"/>
  <c r="BA50" i="16" s="1"/>
  <c r="BC50" i="16"/>
  <c r="AY34" i="16"/>
  <c r="AZ34" i="16" s="1"/>
  <c r="BA34" i="16" s="1"/>
  <c r="Z5" i="16"/>
  <c r="AY49" i="16"/>
  <c r="AZ49" i="16" s="1"/>
  <c r="BA49" i="16" s="1"/>
  <c r="H65" i="13"/>
  <c r="I65" i="13"/>
  <c r="G65" i="13"/>
  <c r="I66" i="13"/>
  <c r="J66" i="13"/>
  <c r="AY52" i="16"/>
  <c r="AZ52" i="16" s="1"/>
  <c r="BA52" i="16" s="1"/>
  <c r="AJ6" i="16"/>
  <c r="AS6" i="16" s="1"/>
  <c r="AX6" i="16" s="1"/>
  <c r="BC6" i="16" s="1"/>
  <c r="AY9" i="16"/>
  <c r="AZ9" i="16" s="1"/>
  <c r="BA9" i="16" s="1"/>
  <c r="G72" i="13"/>
  <c r="I72" i="13"/>
  <c r="H72" i="13"/>
  <c r="K79" i="16"/>
  <c r="AR79" i="16" s="1"/>
  <c r="AV79" i="16" s="1"/>
  <c r="AW79" i="16" s="1"/>
  <c r="AY79" i="16" s="1"/>
  <c r="AZ79" i="16" s="1"/>
  <c r="BA79" i="16" s="1"/>
  <c r="AU72" i="16"/>
  <c r="H48" i="17"/>
  <c r="H13" i="17" s="1"/>
  <c r="H12" i="17" s="1"/>
  <c r="H11" i="17" s="1"/>
  <c r="E95" i="17"/>
  <c r="N95" i="17" s="1"/>
  <c r="O64" i="17"/>
  <c r="P64" i="17" s="1"/>
  <c r="P65" i="17"/>
  <c r="N61" i="17"/>
  <c r="Q61" i="17"/>
  <c r="O49" i="17"/>
  <c r="N244" i="17"/>
  <c r="Q244" i="17"/>
  <c r="E186" i="17"/>
  <c r="Q105" i="17"/>
  <c r="N105" i="17"/>
  <c r="N73" i="17"/>
  <c r="Q73" i="17"/>
  <c r="N55" i="17"/>
  <c r="Q55" i="17"/>
  <c r="N208" i="17"/>
  <c r="Q208" i="17"/>
  <c r="N232" i="17"/>
  <c r="Q232" i="17"/>
  <c r="N125" i="17"/>
  <c r="Q125" i="17"/>
  <c r="N240" i="17"/>
  <c r="Q240" i="17"/>
  <c r="N220" i="17"/>
  <c r="Q220" i="17"/>
  <c r="N204" i="17"/>
  <c r="Q204" i="17"/>
  <c r="N178" i="17"/>
  <c r="Q178" i="17"/>
  <c r="N181" i="17"/>
  <c r="Q181" i="17"/>
  <c r="E64" i="17"/>
  <c r="Q50" i="17"/>
  <c r="N50" i="17"/>
  <c r="Q68" i="17"/>
  <c r="N68" i="17"/>
  <c r="J48" i="17"/>
  <c r="N187" i="17"/>
  <c r="Q187" i="17"/>
  <c r="G14" i="17"/>
  <c r="N236" i="17"/>
  <c r="Q236" i="17"/>
  <c r="N212" i="17"/>
  <c r="Q212" i="17"/>
  <c r="Q192" i="17"/>
  <c r="N192" i="17"/>
  <c r="Q65" i="17"/>
  <c r="N65" i="17"/>
  <c r="P50" i="17"/>
  <c r="N228" i="17"/>
  <c r="Q228" i="17"/>
  <c r="Q58" i="17"/>
  <c r="N58" i="17"/>
  <c r="AU79" i="16"/>
  <c r="AR110" i="16"/>
  <c r="AV110" i="16" s="1"/>
  <c r="AW110" i="16" s="1"/>
  <c r="AY110" i="16" s="1"/>
  <c r="AZ110" i="16" s="1"/>
  <c r="BA110" i="16" s="1"/>
  <c r="G109" i="16"/>
  <c r="AC5" i="16"/>
  <c r="AR24" i="16"/>
  <c r="AV24" i="16" s="1"/>
  <c r="AW24" i="16" s="1"/>
  <c r="AY24" i="16" s="1"/>
  <c r="AZ24" i="16" s="1"/>
  <c r="BA24" i="16" s="1"/>
  <c r="AU69" i="16"/>
  <c r="AF68" i="16"/>
  <c r="G5" i="16"/>
  <c r="AU18" i="16"/>
  <c r="AF6" i="16"/>
  <c r="AY18" i="16"/>
  <c r="AZ18" i="16" s="1"/>
  <c r="BA18" i="16" s="1"/>
  <c r="AT100" i="16"/>
  <c r="AK5" i="16"/>
  <c r="AT5" i="16" s="1"/>
  <c r="AY19" i="16"/>
  <c r="AZ19" i="16" s="1"/>
  <c r="BA19" i="16" s="1"/>
  <c r="AR12" i="16"/>
  <c r="AV12" i="16" s="1"/>
  <c r="AW12" i="16" s="1"/>
  <c r="AY12" i="16" s="1"/>
  <c r="AZ12" i="16" s="1"/>
  <c r="BA12" i="16" s="1"/>
  <c r="W6" i="16"/>
  <c r="W5" i="16" s="1"/>
  <c r="O48" i="17" l="1"/>
  <c r="P48" i="17" s="1"/>
  <c r="F11" i="17"/>
  <c r="AU68" i="16"/>
  <c r="E49" i="17"/>
  <c r="Q49" i="17" s="1"/>
  <c r="E48" i="17"/>
  <c r="H66" i="13"/>
  <c r="J68" i="13"/>
  <c r="G68" i="13"/>
  <c r="H68" i="13"/>
  <c r="I68" i="13"/>
  <c r="AJ5" i="16"/>
  <c r="AS5" i="16" s="1"/>
  <c r="AX5" i="16" s="1"/>
  <c r="BC5" i="16" s="1"/>
  <c r="Q95" i="17"/>
  <c r="I11" i="17"/>
  <c r="AY7" i="16"/>
  <c r="AZ7" i="16" s="1"/>
  <c r="BA7" i="16" s="1"/>
  <c r="P49" i="17"/>
  <c r="AR68" i="16"/>
  <c r="AV68" i="16" s="1"/>
  <c r="AW68" i="16" s="1"/>
  <c r="AY68" i="16" s="1"/>
  <c r="AZ68" i="16" s="1"/>
  <c r="BA68" i="16" s="1"/>
  <c r="H53" i="13"/>
  <c r="G53" i="13"/>
  <c r="I53" i="13"/>
  <c r="J53" i="13"/>
  <c r="AF5" i="16"/>
  <c r="H55" i="13"/>
  <c r="I55" i="13"/>
  <c r="G55" i="13"/>
  <c r="J55" i="13"/>
  <c r="H59" i="13"/>
  <c r="I59" i="13"/>
  <c r="J59" i="13"/>
  <c r="G59" i="13"/>
  <c r="K5" i="16"/>
  <c r="H58" i="13"/>
  <c r="I58" i="13"/>
  <c r="J58" i="13"/>
  <c r="G58" i="13"/>
  <c r="N64" i="17"/>
  <c r="Q64" i="17"/>
  <c r="N49" i="17"/>
  <c r="G13" i="17"/>
  <c r="AR109" i="16"/>
  <c r="AV109" i="16" s="1"/>
  <c r="AW109" i="16" s="1"/>
  <c r="AY109" i="16" s="1"/>
  <c r="AZ109" i="16" s="1"/>
  <c r="BA109" i="16" s="1"/>
  <c r="G108" i="16"/>
  <c r="AR108" i="16" s="1"/>
  <c r="AV108" i="16" s="1"/>
  <c r="AW108" i="16" s="1"/>
  <c r="AY108" i="16" s="1"/>
  <c r="AZ108" i="16" s="1"/>
  <c r="BA108" i="16" s="1"/>
  <c r="AR6" i="16"/>
  <c r="AV6" i="16" s="1"/>
  <c r="AW6" i="16" s="1"/>
  <c r="AY6" i="16" s="1"/>
  <c r="AZ6" i="16" s="1"/>
  <c r="BA6" i="16" s="1"/>
  <c r="AU6" i="16"/>
  <c r="Q48" i="17" l="1"/>
  <c r="AU5" i="16"/>
  <c r="G50" i="13"/>
  <c r="J50" i="13"/>
  <c r="H50" i="13"/>
  <c r="I50" i="13"/>
  <c r="AR5" i="16"/>
  <c r="AV5" i="16" s="1"/>
  <c r="AW5" i="16" s="1"/>
  <c r="AY5" i="16" s="1"/>
  <c r="AZ5" i="16" s="1"/>
  <c r="BA5" i="16" s="1"/>
  <c r="J14" i="17"/>
  <c r="G12" i="17"/>
  <c r="J13" i="17" l="1"/>
  <c r="J12" i="17" l="1"/>
  <c r="E13" i="17"/>
  <c r="J11" i="17" l="1"/>
  <c r="E12" i="17"/>
  <c r="G9" i="14" l="1"/>
  <c r="F11" i="14"/>
  <c r="G11" i="14" s="1"/>
  <c r="I38" i="13" s="1"/>
  <c r="N282" i="13"/>
  <c r="E282" i="13"/>
  <c r="J281" i="13"/>
  <c r="I281" i="13"/>
  <c r="E281" i="13" s="1"/>
  <c r="G281" i="13"/>
  <c r="N281" i="13" s="1"/>
  <c r="F281" i="13"/>
  <c r="N280" i="13"/>
  <c r="E280" i="13"/>
  <c r="J279" i="13"/>
  <c r="I279" i="13"/>
  <c r="G279" i="13"/>
  <c r="N279" i="13" s="1"/>
  <c r="F279" i="13"/>
  <c r="F278" i="13" s="1"/>
  <c r="N277" i="13"/>
  <c r="E277" i="13"/>
  <c r="O277" i="13" s="1"/>
  <c r="N276" i="13"/>
  <c r="E276" i="13"/>
  <c r="O276" i="13" s="1"/>
  <c r="E275" i="13"/>
  <c r="N274" i="13"/>
  <c r="E274" i="13"/>
  <c r="J273" i="13"/>
  <c r="J272" i="13" s="1"/>
  <c r="I273" i="13"/>
  <c r="I272" i="13" s="1"/>
  <c r="H273" i="13"/>
  <c r="H272" i="13" s="1"/>
  <c r="G273" i="13"/>
  <c r="F273" i="13"/>
  <c r="F272" i="13" s="1"/>
  <c r="E271" i="13"/>
  <c r="N270" i="13"/>
  <c r="E270" i="13"/>
  <c r="O270" i="13" s="1"/>
  <c r="J269" i="13"/>
  <c r="I269" i="13"/>
  <c r="I268" i="13" s="1"/>
  <c r="G269" i="13"/>
  <c r="F269" i="13"/>
  <c r="F268" i="13" s="1"/>
  <c r="J268" i="13"/>
  <c r="N267" i="13"/>
  <c r="E267" i="13"/>
  <c r="L267" i="13" s="1"/>
  <c r="M266" i="13"/>
  <c r="N266" i="13" s="1"/>
  <c r="E266" i="13"/>
  <c r="M265" i="13"/>
  <c r="N265" i="13" s="1"/>
  <c r="N264" i="13"/>
  <c r="E264" i="13"/>
  <c r="O264" i="13" s="1"/>
  <c r="N263" i="13"/>
  <c r="E263" i="13"/>
  <c r="O263" i="13" s="1"/>
  <c r="J262" i="13"/>
  <c r="H262" i="13"/>
  <c r="H260" i="13" s="1"/>
  <c r="G262" i="13"/>
  <c r="F262" i="13"/>
  <c r="F261" i="13" s="1"/>
  <c r="J261" i="13"/>
  <c r="H261" i="13"/>
  <c r="N259" i="13"/>
  <c r="E259" i="13"/>
  <c r="N258" i="13"/>
  <c r="E258" i="13"/>
  <c r="N257" i="13"/>
  <c r="E257" i="13"/>
  <c r="J256" i="13"/>
  <c r="I256" i="13"/>
  <c r="G256" i="13"/>
  <c r="N256" i="13" s="1"/>
  <c r="F256" i="13"/>
  <c r="N255" i="13"/>
  <c r="E255" i="13"/>
  <c r="N254" i="13"/>
  <c r="E254" i="13"/>
  <c r="N253" i="13"/>
  <c r="E253" i="13"/>
  <c r="N252" i="13"/>
  <c r="J252" i="13"/>
  <c r="I252" i="13"/>
  <c r="E252" i="13" s="1"/>
  <c r="G252" i="13"/>
  <c r="F252" i="13"/>
  <c r="N251" i="13"/>
  <c r="E251" i="13"/>
  <c r="N250" i="13"/>
  <c r="E250" i="13"/>
  <c r="N249" i="13"/>
  <c r="E249" i="13"/>
  <c r="J248" i="13"/>
  <c r="I248" i="13"/>
  <c r="G248" i="13"/>
  <c r="N248" i="13" s="1"/>
  <c r="F248" i="13"/>
  <c r="N247" i="13"/>
  <c r="E247" i="13"/>
  <c r="N246" i="13"/>
  <c r="E246" i="13"/>
  <c r="N245" i="13"/>
  <c r="E245" i="13"/>
  <c r="N244" i="13"/>
  <c r="J244" i="13"/>
  <c r="I244" i="13"/>
  <c r="E244" i="13" s="1"/>
  <c r="G244" i="13"/>
  <c r="F244" i="13"/>
  <c r="N243" i="13"/>
  <c r="E243" i="13"/>
  <c r="N242" i="13"/>
  <c r="E242" i="13"/>
  <c r="O242" i="13" s="1"/>
  <c r="N241" i="13"/>
  <c r="E241" i="13"/>
  <c r="O241" i="13" s="1"/>
  <c r="J240" i="13"/>
  <c r="I240" i="13"/>
  <c r="G240" i="13"/>
  <c r="N240" i="13" s="1"/>
  <c r="F240" i="13"/>
  <c r="N239" i="13"/>
  <c r="E239" i="13"/>
  <c r="N238" i="13"/>
  <c r="E238" i="13"/>
  <c r="O238" i="13" s="1"/>
  <c r="N237" i="13"/>
  <c r="L237" i="13"/>
  <c r="E237" i="13"/>
  <c r="O237" i="13" s="1"/>
  <c r="J236" i="13"/>
  <c r="I236" i="13"/>
  <c r="G236" i="13"/>
  <c r="N236" i="13" s="1"/>
  <c r="F236" i="13"/>
  <c r="N235" i="13"/>
  <c r="E235" i="13"/>
  <c r="N234" i="13"/>
  <c r="E234" i="13"/>
  <c r="O234" i="13" s="1"/>
  <c r="N233" i="13"/>
  <c r="E233" i="13"/>
  <c r="O233" i="13" s="1"/>
  <c r="J232" i="13"/>
  <c r="I232" i="13"/>
  <c r="G232" i="13"/>
  <c r="N232" i="13" s="1"/>
  <c r="F232" i="13"/>
  <c r="N231" i="13"/>
  <c r="E231" i="13"/>
  <c r="N230" i="13"/>
  <c r="E230" i="13"/>
  <c r="O230" i="13" s="1"/>
  <c r="N229" i="13"/>
  <c r="E229" i="13"/>
  <c r="O229" i="13" s="1"/>
  <c r="J228" i="13"/>
  <c r="I228" i="13"/>
  <c r="G228" i="13"/>
  <c r="N228" i="13" s="1"/>
  <c r="F228" i="13"/>
  <c r="N227" i="13"/>
  <c r="E227" i="13"/>
  <c r="N226" i="13"/>
  <c r="E226" i="13"/>
  <c r="O226" i="13" s="1"/>
  <c r="N225" i="13"/>
  <c r="E225" i="13"/>
  <c r="O225" i="13" s="1"/>
  <c r="J224" i="13"/>
  <c r="I224" i="13"/>
  <c r="G224" i="13"/>
  <c r="N224" i="13" s="1"/>
  <c r="F224" i="13"/>
  <c r="N223" i="13"/>
  <c r="E223" i="13"/>
  <c r="N222" i="13"/>
  <c r="E222" i="13"/>
  <c r="O222" i="13" s="1"/>
  <c r="N221" i="13"/>
  <c r="E221" i="13"/>
  <c r="O221" i="13" s="1"/>
  <c r="J220" i="13"/>
  <c r="I220" i="13"/>
  <c r="G220" i="13"/>
  <c r="N220" i="13" s="1"/>
  <c r="F220" i="13"/>
  <c r="N219" i="13"/>
  <c r="E219" i="13"/>
  <c r="N218" i="13"/>
  <c r="L218" i="13"/>
  <c r="E218" i="13"/>
  <c r="O218" i="13" s="1"/>
  <c r="N217" i="13"/>
  <c r="E217" i="13"/>
  <c r="O217" i="13" s="1"/>
  <c r="N216" i="13"/>
  <c r="E216" i="13"/>
  <c r="O216" i="13" s="1"/>
  <c r="N215" i="13"/>
  <c r="E215" i="13"/>
  <c r="N214" i="13"/>
  <c r="E214" i="13"/>
  <c r="O214" i="13" s="1"/>
  <c r="N213" i="13"/>
  <c r="E213" i="13"/>
  <c r="O213" i="13" s="1"/>
  <c r="J212" i="13"/>
  <c r="I212" i="13"/>
  <c r="G212" i="13"/>
  <c r="N212" i="13" s="1"/>
  <c r="F212" i="13"/>
  <c r="N211" i="13"/>
  <c r="E211" i="13"/>
  <c r="N210" i="13"/>
  <c r="E210" i="13"/>
  <c r="O210" i="13" s="1"/>
  <c r="N209" i="13"/>
  <c r="E209" i="13"/>
  <c r="O209" i="13" s="1"/>
  <c r="J208" i="13"/>
  <c r="I208" i="13"/>
  <c r="I203" i="13" s="1"/>
  <c r="G208" i="13"/>
  <c r="N208" i="13" s="1"/>
  <c r="F208" i="13"/>
  <c r="N207" i="13"/>
  <c r="E207" i="13"/>
  <c r="N206" i="13"/>
  <c r="E206" i="13"/>
  <c r="O206" i="13" s="1"/>
  <c r="N205" i="13"/>
  <c r="L205" i="13"/>
  <c r="E205" i="13"/>
  <c r="O205" i="13" s="1"/>
  <c r="J204" i="13"/>
  <c r="J203" i="13" s="1"/>
  <c r="I204" i="13"/>
  <c r="G204" i="13"/>
  <c r="N204" i="13" s="1"/>
  <c r="F204" i="13"/>
  <c r="H203" i="13"/>
  <c r="N202" i="13"/>
  <c r="E202" i="13"/>
  <c r="N201" i="13"/>
  <c r="E201" i="13"/>
  <c r="L201" i="13" s="1"/>
  <c r="N200" i="13"/>
  <c r="E200" i="13"/>
  <c r="L200" i="13" s="1"/>
  <c r="N199" i="13"/>
  <c r="E199" i="13"/>
  <c r="L199" i="13" s="1"/>
  <c r="N198" i="13"/>
  <c r="E198" i="13"/>
  <c r="N197" i="13"/>
  <c r="E197" i="13"/>
  <c r="L197" i="13" s="1"/>
  <c r="N196" i="13"/>
  <c r="E196" i="13"/>
  <c r="L196" i="13" s="1"/>
  <c r="N195" i="13"/>
  <c r="E195" i="13"/>
  <c r="L195" i="13" s="1"/>
  <c r="N194" i="13"/>
  <c r="E194" i="13"/>
  <c r="N193" i="13"/>
  <c r="E193" i="13"/>
  <c r="J192" i="13"/>
  <c r="J191" i="13" s="1"/>
  <c r="I192" i="13"/>
  <c r="I191" i="13" s="1"/>
  <c r="G192" i="13"/>
  <c r="N192" i="13" s="1"/>
  <c r="F192" i="13"/>
  <c r="F191" i="13" s="1"/>
  <c r="H191" i="13"/>
  <c r="N190" i="13"/>
  <c r="E190" i="13"/>
  <c r="O190" i="13" s="1"/>
  <c r="N189" i="13"/>
  <c r="E189" i="13"/>
  <c r="O189" i="13" s="1"/>
  <c r="N188" i="13"/>
  <c r="E188" i="13"/>
  <c r="O188" i="13" s="1"/>
  <c r="J187" i="13"/>
  <c r="J186" i="13" s="1"/>
  <c r="I187" i="13"/>
  <c r="I186" i="13" s="1"/>
  <c r="G187" i="13"/>
  <c r="F187" i="13"/>
  <c r="F186" i="13" s="1"/>
  <c r="H186" i="13"/>
  <c r="N184" i="13"/>
  <c r="E184" i="13"/>
  <c r="O184" i="13" s="1"/>
  <c r="J183" i="13"/>
  <c r="I183" i="13"/>
  <c r="G183" i="13"/>
  <c r="N183" i="13" s="1"/>
  <c r="F183" i="13"/>
  <c r="N182" i="13"/>
  <c r="E182" i="13"/>
  <c r="O182" i="13" s="1"/>
  <c r="J181" i="13"/>
  <c r="I181" i="13"/>
  <c r="I180" i="13" s="1"/>
  <c r="G181" i="13"/>
  <c r="N181" i="13" s="1"/>
  <c r="F181" i="13"/>
  <c r="N179" i="13"/>
  <c r="E179" i="13"/>
  <c r="O179" i="13" s="1"/>
  <c r="J178" i="13"/>
  <c r="J177" i="13" s="1"/>
  <c r="I178" i="13"/>
  <c r="I177" i="13" s="1"/>
  <c r="G178" i="13"/>
  <c r="F178" i="13"/>
  <c r="F177" i="13" s="1"/>
  <c r="N176" i="13"/>
  <c r="E176" i="13"/>
  <c r="L176" i="13" s="1"/>
  <c r="N175" i="13"/>
  <c r="E175" i="13"/>
  <c r="L175" i="13" s="1"/>
  <c r="N174" i="13"/>
  <c r="E174" i="13"/>
  <c r="L174" i="13" s="1"/>
  <c r="J173" i="13"/>
  <c r="I173" i="13"/>
  <c r="G173" i="13"/>
  <c r="N173" i="13" s="1"/>
  <c r="F173" i="13"/>
  <c r="N172" i="13"/>
  <c r="E172" i="13"/>
  <c r="L172" i="13" s="1"/>
  <c r="N171" i="13"/>
  <c r="E171" i="13"/>
  <c r="L171" i="13" s="1"/>
  <c r="N170" i="13"/>
  <c r="E170" i="13"/>
  <c r="L170" i="13" s="1"/>
  <c r="N169" i="13"/>
  <c r="E169" i="13"/>
  <c r="L169" i="13" s="1"/>
  <c r="J168" i="13"/>
  <c r="I168" i="13"/>
  <c r="I167" i="13" s="1"/>
  <c r="G168" i="13"/>
  <c r="N168" i="13" s="1"/>
  <c r="F168" i="13"/>
  <c r="F167" i="13" s="1"/>
  <c r="J167" i="13"/>
  <c r="H167" i="13"/>
  <c r="N166" i="13"/>
  <c r="E166" i="13"/>
  <c r="O166" i="13" s="1"/>
  <c r="N165" i="13"/>
  <c r="E165" i="13"/>
  <c r="O165" i="13" s="1"/>
  <c r="J164" i="13"/>
  <c r="J163" i="13" s="1"/>
  <c r="I164" i="13"/>
  <c r="H164" i="13"/>
  <c r="G164" i="13"/>
  <c r="F164" i="13"/>
  <c r="F163" i="13" s="1"/>
  <c r="N162" i="13"/>
  <c r="E162" i="13"/>
  <c r="O162" i="13" s="1"/>
  <c r="N161" i="13"/>
  <c r="E161" i="13"/>
  <c r="O161" i="13" s="1"/>
  <c r="N160" i="13"/>
  <c r="E160" i="13"/>
  <c r="O160" i="13" s="1"/>
  <c r="N159" i="13"/>
  <c r="E159" i="13"/>
  <c r="O159" i="13" s="1"/>
  <c r="N158" i="13"/>
  <c r="E158" i="13"/>
  <c r="O158" i="13" s="1"/>
  <c r="N157" i="13"/>
  <c r="E157" i="13"/>
  <c r="O157" i="13" s="1"/>
  <c r="N156" i="13"/>
  <c r="E156" i="13"/>
  <c r="O156" i="13" s="1"/>
  <c r="N155" i="13"/>
  <c r="E155" i="13"/>
  <c r="O155" i="13" s="1"/>
  <c r="N154" i="13"/>
  <c r="L154" i="13"/>
  <c r="E154" i="13"/>
  <c r="O154" i="13" s="1"/>
  <c r="N153" i="13"/>
  <c r="E153" i="13"/>
  <c r="O153" i="13" s="1"/>
  <c r="N152" i="13"/>
  <c r="E152" i="13"/>
  <c r="O152" i="13" s="1"/>
  <c r="N151" i="13"/>
  <c r="E151" i="13"/>
  <c r="O151" i="13" s="1"/>
  <c r="J150" i="13"/>
  <c r="I150" i="13"/>
  <c r="H150" i="13"/>
  <c r="G150" i="13"/>
  <c r="F150" i="13"/>
  <c r="N149" i="13"/>
  <c r="E149" i="13"/>
  <c r="O149" i="13" s="1"/>
  <c r="N148" i="13"/>
  <c r="E148" i="13"/>
  <c r="O148" i="13" s="1"/>
  <c r="N147" i="13"/>
  <c r="E147" i="13"/>
  <c r="O147" i="13" s="1"/>
  <c r="N146" i="13"/>
  <c r="E146" i="13"/>
  <c r="O146" i="13" s="1"/>
  <c r="J145" i="13"/>
  <c r="J144" i="13" s="1"/>
  <c r="I145" i="13"/>
  <c r="I144" i="13" s="1"/>
  <c r="G145" i="13"/>
  <c r="N145" i="13" s="1"/>
  <c r="F145" i="13"/>
  <c r="F144" i="13" s="1"/>
  <c r="N143" i="13"/>
  <c r="E143" i="13"/>
  <c r="N142" i="13"/>
  <c r="E142" i="13"/>
  <c r="J141" i="13"/>
  <c r="I141" i="13"/>
  <c r="G141" i="13"/>
  <c r="N141" i="13" s="1"/>
  <c r="F141" i="13"/>
  <c r="N140" i="13"/>
  <c r="E140" i="13"/>
  <c r="N139" i="13"/>
  <c r="E139" i="13"/>
  <c r="J138" i="13"/>
  <c r="I138" i="13"/>
  <c r="G138" i="13"/>
  <c r="N138" i="13" s="1"/>
  <c r="F138" i="13"/>
  <c r="E137" i="13"/>
  <c r="N136" i="13"/>
  <c r="E136" i="13"/>
  <c r="O136" i="13" s="1"/>
  <c r="N135" i="13"/>
  <c r="E135" i="13"/>
  <c r="O135" i="13" s="1"/>
  <c r="N134" i="13"/>
  <c r="E134" i="13"/>
  <c r="O134" i="13" s="1"/>
  <c r="N133" i="13"/>
  <c r="L133" i="13"/>
  <c r="E133" i="13"/>
  <c r="O133" i="13" s="1"/>
  <c r="N132" i="13"/>
  <c r="E132" i="13"/>
  <c r="O132" i="13" s="1"/>
  <c r="N131" i="13"/>
  <c r="E131" i="13"/>
  <c r="O131" i="13" s="1"/>
  <c r="N130" i="13"/>
  <c r="E130" i="13"/>
  <c r="O130" i="13" s="1"/>
  <c r="N129" i="13"/>
  <c r="E129" i="13"/>
  <c r="O129" i="13" s="1"/>
  <c r="N128" i="13"/>
  <c r="E128" i="13"/>
  <c r="O128" i="13" s="1"/>
  <c r="N127" i="13"/>
  <c r="E127" i="13"/>
  <c r="O127" i="13" s="1"/>
  <c r="N126" i="13"/>
  <c r="E126" i="13"/>
  <c r="O126" i="13" s="1"/>
  <c r="J125" i="13"/>
  <c r="I125" i="13"/>
  <c r="H125" i="13"/>
  <c r="G125" i="13"/>
  <c r="N125" i="13" s="1"/>
  <c r="F125" i="13"/>
  <c r="E124" i="13"/>
  <c r="N123" i="13"/>
  <c r="E123" i="13"/>
  <c r="L123" i="13" s="1"/>
  <c r="J122" i="13"/>
  <c r="I122" i="13"/>
  <c r="H122" i="13"/>
  <c r="G122" i="13"/>
  <c r="F122" i="13"/>
  <c r="O121" i="13"/>
  <c r="N121" i="13"/>
  <c r="L121" i="13"/>
  <c r="E121" i="13"/>
  <c r="N120" i="13"/>
  <c r="E120" i="13"/>
  <c r="L120" i="13" s="1"/>
  <c r="O119" i="13"/>
  <c r="N119" i="13"/>
  <c r="E119" i="13"/>
  <c r="L119" i="13" s="1"/>
  <c r="J118" i="13"/>
  <c r="I118" i="13"/>
  <c r="H118" i="13"/>
  <c r="G118" i="13"/>
  <c r="O117" i="13"/>
  <c r="N117" i="13"/>
  <c r="L117" i="13"/>
  <c r="E117" i="13"/>
  <c r="N116" i="13"/>
  <c r="E116" i="13"/>
  <c r="L116" i="13" s="1"/>
  <c r="N115" i="13"/>
  <c r="E115" i="13"/>
  <c r="N114" i="13"/>
  <c r="E114" i="13"/>
  <c r="O114" i="13" s="1"/>
  <c r="J113" i="13"/>
  <c r="I113" i="13"/>
  <c r="H113" i="13"/>
  <c r="G113" i="13"/>
  <c r="F113" i="13"/>
  <c r="N112" i="13"/>
  <c r="E112" i="13"/>
  <c r="N111" i="13"/>
  <c r="E111" i="13"/>
  <c r="O111" i="13" s="1"/>
  <c r="N110" i="13"/>
  <c r="E110" i="13"/>
  <c r="N109" i="13"/>
  <c r="E109" i="13"/>
  <c r="L109" i="13" s="1"/>
  <c r="J108" i="13"/>
  <c r="I108" i="13"/>
  <c r="H108" i="13"/>
  <c r="G108" i="13"/>
  <c r="F108" i="13"/>
  <c r="N107" i="13"/>
  <c r="E107" i="13"/>
  <c r="N106" i="13"/>
  <c r="E106" i="13"/>
  <c r="L106" i="13" s="1"/>
  <c r="J105" i="13"/>
  <c r="I105" i="13"/>
  <c r="H105" i="13"/>
  <c r="G105" i="13"/>
  <c r="F105" i="13"/>
  <c r="E104" i="13"/>
  <c r="O103" i="13"/>
  <c r="N103" i="13"/>
  <c r="L103" i="13"/>
  <c r="N102" i="13"/>
  <c r="E102" i="13"/>
  <c r="L102" i="13" s="1"/>
  <c r="N101" i="13"/>
  <c r="E101" i="13"/>
  <c r="L101" i="13" s="1"/>
  <c r="N100" i="13"/>
  <c r="L100" i="13"/>
  <c r="E100" i="13"/>
  <c r="O100" i="13" s="1"/>
  <c r="O99" i="13"/>
  <c r="N99" i="13"/>
  <c r="L99" i="13"/>
  <c r="E99" i="13"/>
  <c r="O98" i="13"/>
  <c r="N98" i="13"/>
  <c r="L98" i="13"/>
  <c r="N97" i="13"/>
  <c r="E97" i="13"/>
  <c r="L97" i="13" s="1"/>
  <c r="N96" i="13"/>
  <c r="E96" i="13"/>
  <c r="L96" i="13" s="1"/>
  <c r="J95" i="13"/>
  <c r="I95" i="13"/>
  <c r="H95" i="13"/>
  <c r="G95" i="13"/>
  <c r="F95" i="13"/>
  <c r="N94" i="13"/>
  <c r="E94" i="13"/>
  <c r="L94" i="13" s="1"/>
  <c r="N93" i="13"/>
  <c r="E93" i="13"/>
  <c r="N92" i="13"/>
  <c r="E92" i="13"/>
  <c r="O92" i="13" s="1"/>
  <c r="N91" i="13"/>
  <c r="E91" i="13"/>
  <c r="N90" i="13"/>
  <c r="E90" i="13"/>
  <c r="L90" i="13" s="1"/>
  <c r="N89" i="13"/>
  <c r="E89" i="13"/>
  <c r="O89" i="13" s="1"/>
  <c r="N88" i="13"/>
  <c r="E88" i="13"/>
  <c r="O88" i="13" s="1"/>
  <c r="N87" i="13"/>
  <c r="E87" i="13"/>
  <c r="N86" i="13"/>
  <c r="E86" i="13"/>
  <c r="N85" i="13"/>
  <c r="E85" i="13"/>
  <c r="L85" i="13" s="1"/>
  <c r="N84" i="13"/>
  <c r="E84" i="13"/>
  <c r="N83" i="13"/>
  <c r="E83" i="13"/>
  <c r="O83" i="13" s="1"/>
  <c r="O82" i="13"/>
  <c r="N82" i="13"/>
  <c r="L82" i="13"/>
  <c r="O81" i="13"/>
  <c r="N81" i="13"/>
  <c r="L81" i="13"/>
  <c r="M80" i="13"/>
  <c r="O80" i="13" s="1"/>
  <c r="L80" i="13"/>
  <c r="N79" i="13"/>
  <c r="E79" i="13"/>
  <c r="L79" i="13" s="1"/>
  <c r="N78" i="13"/>
  <c r="E78" i="13"/>
  <c r="L78" i="13" s="1"/>
  <c r="N77" i="13"/>
  <c r="E77" i="13"/>
  <c r="O77" i="13" s="1"/>
  <c r="N76" i="13"/>
  <c r="E76" i="13"/>
  <c r="O76" i="13" s="1"/>
  <c r="N75" i="13"/>
  <c r="E75" i="13"/>
  <c r="L75" i="13" s="1"/>
  <c r="N74" i="13"/>
  <c r="E74" i="13"/>
  <c r="O74" i="13" s="1"/>
  <c r="M73" i="13"/>
  <c r="J73" i="13"/>
  <c r="I73" i="13"/>
  <c r="H73" i="13"/>
  <c r="G73" i="13"/>
  <c r="F73" i="13"/>
  <c r="G69" i="13"/>
  <c r="N71" i="13"/>
  <c r="E71" i="13"/>
  <c r="O71" i="13" s="1"/>
  <c r="M70" i="13"/>
  <c r="N70" i="13" s="1"/>
  <c r="I69" i="13"/>
  <c r="H69" i="13"/>
  <c r="F69" i="13"/>
  <c r="M68" i="13"/>
  <c r="N68" i="13" s="1"/>
  <c r="N67" i="13"/>
  <c r="E67" i="13"/>
  <c r="L67" i="13" s="1"/>
  <c r="M66" i="13"/>
  <c r="N66" i="13" s="1"/>
  <c r="G64" i="13"/>
  <c r="I64" i="13"/>
  <c r="H64" i="13"/>
  <c r="F64" i="13"/>
  <c r="N63" i="13"/>
  <c r="E63" i="13"/>
  <c r="O63" i="13" s="1"/>
  <c r="N62" i="13"/>
  <c r="E62" i="13"/>
  <c r="O62" i="13" s="1"/>
  <c r="M61" i="13"/>
  <c r="J61" i="13"/>
  <c r="I61" i="13"/>
  <c r="H61" i="13"/>
  <c r="G61" i="13"/>
  <c r="F61" i="13"/>
  <c r="N60" i="13"/>
  <c r="M59" i="13"/>
  <c r="N59" i="13" s="1"/>
  <c r="E59" i="13"/>
  <c r="M58" i="13"/>
  <c r="N58" i="13" s="1"/>
  <c r="E58" i="13"/>
  <c r="N57" i="13"/>
  <c r="E57" i="13"/>
  <c r="L57" i="13" s="1"/>
  <c r="N56" i="13"/>
  <c r="E56" i="13"/>
  <c r="O56" i="13" s="1"/>
  <c r="M55" i="13"/>
  <c r="N55" i="13" s="1"/>
  <c r="E55" i="13"/>
  <c r="N54" i="13"/>
  <c r="E54" i="13"/>
  <c r="L54" i="13" s="1"/>
  <c r="M53" i="13"/>
  <c r="N53" i="13" s="1"/>
  <c r="E53" i="13"/>
  <c r="N52" i="13"/>
  <c r="E52" i="13"/>
  <c r="O52" i="13" s="1"/>
  <c r="N51" i="13"/>
  <c r="E51" i="13"/>
  <c r="L51" i="13" s="1"/>
  <c r="M50" i="13"/>
  <c r="N50" i="13" s="1"/>
  <c r="E50" i="13"/>
  <c r="H49" i="13"/>
  <c r="G49" i="13"/>
  <c r="F49" i="13"/>
  <c r="E46" i="13"/>
  <c r="E45" i="13"/>
  <c r="E44" i="13"/>
  <c r="E43" i="13"/>
  <c r="E42" i="13"/>
  <c r="E41" i="13"/>
  <c r="F40" i="13"/>
  <c r="E39" i="13"/>
  <c r="E37" i="13"/>
  <c r="E36" i="13"/>
  <c r="E35" i="13"/>
  <c r="E34" i="13"/>
  <c r="E33" i="13"/>
  <c r="J32" i="13"/>
  <c r="H32" i="13"/>
  <c r="G32" i="13"/>
  <c r="F32" i="13"/>
  <c r="E31" i="13"/>
  <c r="E29" i="13"/>
  <c r="E28" i="13"/>
  <c r="E27" i="13"/>
  <c r="E26" i="13"/>
  <c r="E25" i="13"/>
  <c r="E24" i="13"/>
  <c r="E23" i="13"/>
  <c r="E22" i="13"/>
  <c r="E21" i="13"/>
  <c r="E18" i="13"/>
  <c r="E17" i="13"/>
  <c r="F15" i="13"/>
  <c r="F14" i="13" s="1"/>
  <c r="I32" i="13" l="1"/>
  <c r="E38" i="13"/>
  <c r="O78" i="13"/>
  <c r="L146" i="13"/>
  <c r="L147" i="13"/>
  <c r="L148" i="13"/>
  <c r="L149" i="13"/>
  <c r="L158" i="13"/>
  <c r="E118" i="13"/>
  <c r="L162" i="13"/>
  <c r="L165" i="13"/>
  <c r="I163" i="13"/>
  <c r="G180" i="13"/>
  <c r="E183" i="13"/>
  <c r="O183" i="13" s="1"/>
  <c r="L213" i="13"/>
  <c r="E256" i="13"/>
  <c r="L263" i="13"/>
  <c r="L264" i="13"/>
  <c r="O266" i="13"/>
  <c r="J30" i="13"/>
  <c r="H30" i="13"/>
  <c r="G30" i="13"/>
  <c r="I30" i="13"/>
  <c r="O94" i="13"/>
  <c r="L179" i="13"/>
  <c r="L182" i="13"/>
  <c r="L188" i="13"/>
  <c r="L222" i="13"/>
  <c r="E228" i="13"/>
  <c r="O228" i="13" s="1"/>
  <c r="E248" i="13"/>
  <c r="F10" i="14"/>
  <c r="E122" i="13"/>
  <c r="O201" i="13"/>
  <c r="E220" i="13"/>
  <c r="O220" i="13" s="1"/>
  <c r="E236" i="13"/>
  <c r="O236" i="13" s="1"/>
  <c r="J260" i="13"/>
  <c r="O67" i="13"/>
  <c r="L74" i="13"/>
  <c r="O90" i="13"/>
  <c r="O101" i="13"/>
  <c r="L152" i="13"/>
  <c r="L160" i="13"/>
  <c r="L190" i="13"/>
  <c r="O196" i="13"/>
  <c r="F203" i="13"/>
  <c r="L209" i="13"/>
  <c r="L234" i="13"/>
  <c r="G278" i="13"/>
  <c r="J278" i="13"/>
  <c r="N61" i="13"/>
  <c r="N73" i="13"/>
  <c r="N113" i="13"/>
  <c r="L129" i="13"/>
  <c r="E141" i="13"/>
  <c r="L156" i="13"/>
  <c r="G191" i="13"/>
  <c r="G203" i="13"/>
  <c r="L216" i="13"/>
  <c r="L226" i="13"/>
  <c r="L242" i="13"/>
  <c r="O53" i="13"/>
  <c r="F48" i="13"/>
  <c r="F13" i="13" s="1"/>
  <c r="F12" i="13" s="1"/>
  <c r="H185" i="13"/>
  <c r="M49" i="13"/>
  <c r="N49" i="13" s="1"/>
  <c r="O50" i="13"/>
  <c r="G10" i="14"/>
  <c r="L236" i="13"/>
  <c r="E203" i="13"/>
  <c r="O84" i="13"/>
  <c r="L86" i="13"/>
  <c r="O91" i="13"/>
  <c r="O93" i="13"/>
  <c r="O106" i="13"/>
  <c r="O107" i="13"/>
  <c r="O110" i="13"/>
  <c r="O112" i="13"/>
  <c r="L114" i="13"/>
  <c r="L115" i="13"/>
  <c r="O123" i="13"/>
  <c r="L126" i="13"/>
  <c r="L127" i="13"/>
  <c r="L135" i="13"/>
  <c r="L153" i="13"/>
  <c r="L157" i="13"/>
  <c r="L161" i="13"/>
  <c r="L166" i="13"/>
  <c r="O169" i="13"/>
  <c r="O170" i="13"/>
  <c r="O171" i="13"/>
  <c r="O172" i="13"/>
  <c r="O174" i="13"/>
  <c r="O175" i="13"/>
  <c r="O176" i="13"/>
  <c r="L183" i="13"/>
  <c r="L206" i="13"/>
  <c r="E208" i="13"/>
  <c r="L214" i="13"/>
  <c r="L217" i="13"/>
  <c r="L220" i="13"/>
  <c r="L225" i="13"/>
  <c r="L228" i="13"/>
  <c r="L233" i="13"/>
  <c r="L241" i="13"/>
  <c r="E269" i="13"/>
  <c r="O269" i="13" s="1"/>
  <c r="L270" i="13"/>
  <c r="I278" i="13"/>
  <c r="E30" i="13"/>
  <c r="L52" i="13"/>
  <c r="L56" i="13"/>
  <c r="L63" i="13"/>
  <c r="J69" i="13"/>
  <c r="E69" i="13" s="1"/>
  <c r="L76" i="13"/>
  <c r="E113" i="13"/>
  <c r="L113" i="13" s="1"/>
  <c r="O116" i="13"/>
  <c r="E138" i="13"/>
  <c r="E150" i="13"/>
  <c r="H163" i="13"/>
  <c r="O200" i="13"/>
  <c r="E224" i="13"/>
  <c r="L230" i="13"/>
  <c r="E232" i="13"/>
  <c r="L238" i="13"/>
  <c r="E240" i="13"/>
  <c r="L266" i="13"/>
  <c r="E279" i="13"/>
  <c r="O279" i="13" s="1"/>
  <c r="E278" i="13"/>
  <c r="J64" i="13"/>
  <c r="E64" i="13" s="1"/>
  <c r="H48" i="13"/>
  <c r="E60" i="13"/>
  <c r="O60" i="13" s="1"/>
  <c r="E66" i="13"/>
  <c r="L66" i="13" s="1"/>
  <c r="L84" i="13"/>
  <c r="O86" i="13"/>
  <c r="L91" i="13"/>
  <c r="L92" i="13"/>
  <c r="L93" i="13"/>
  <c r="N95" i="13"/>
  <c r="N105" i="13"/>
  <c r="L107" i="13"/>
  <c r="N108" i="13"/>
  <c r="L110" i="13"/>
  <c r="L111" i="13"/>
  <c r="L112" i="13"/>
  <c r="O115" i="13"/>
  <c r="E125" i="13"/>
  <c r="L131" i="13"/>
  <c r="L151" i="13"/>
  <c r="L155" i="13"/>
  <c r="L159" i="13"/>
  <c r="E181" i="13"/>
  <c r="J180" i="13"/>
  <c r="L184" i="13"/>
  <c r="L189" i="13"/>
  <c r="E192" i="13"/>
  <c r="O192" i="13" s="1"/>
  <c r="O197" i="13"/>
  <c r="E204" i="13"/>
  <c r="L210" i="13"/>
  <c r="E212" i="13"/>
  <c r="L221" i="13"/>
  <c r="L229" i="13"/>
  <c r="E32" i="13"/>
  <c r="G268" i="13"/>
  <c r="J185" i="13"/>
  <c r="F260" i="13"/>
  <c r="F185" i="13" s="1"/>
  <c r="L55" i="13"/>
  <c r="O55" i="13"/>
  <c r="O58" i="13"/>
  <c r="L58" i="13"/>
  <c r="O125" i="13"/>
  <c r="L125" i="13"/>
  <c r="O59" i="13"/>
  <c r="L59" i="13"/>
  <c r="G177" i="13"/>
  <c r="E177" i="13" s="1"/>
  <c r="E178" i="13"/>
  <c r="E187" i="13"/>
  <c r="G186" i="13"/>
  <c r="O207" i="13"/>
  <c r="L207" i="13"/>
  <c r="O215" i="13"/>
  <c r="L215" i="13"/>
  <c r="E273" i="13"/>
  <c r="G272" i="13"/>
  <c r="E272" i="13" s="1"/>
  <c r="O274" i="13"/>
  <c r="L274" i="13"/>
  <c r="G48" i="13"/>
  <c r="I49" i="13"/>
  <c r="I48" i="13" s="1"/>
  <c r="L50" i="13"/>
  <c r="O51" i="13"/>
  <c r="L53" i="13"/>
  <c r="O54" i="13"/>
  <c r="O57" i="13"/>
  <c r="E61" i="13"/>
  <c r="L62" i="13"/>
  <c r="E65" i="13"/>
  <c r="M65" i="13"/>
  <c r="M64" i="13" s="1"/>
  <c r="E70" i="13"/>
  <c r="L71" i="13"/>
  <c r="E72" i="13"/>
  <c r="O75" i="13"/>
  <c r="L77" i="13"/>
  <c r="O79" i="13"/>
  <c r="N80" i="13"/>
  <c r="L83" i="13"/>
  <c r="O85" i="13"/>
  <c r="L87" i="13"/>
  <c r="L88" i="13"/>
  <c r="L89" i="13"/>
  <c r="O96" i="13"/>
  <c r="O97" i="13"/>
  <c r="E105" i="13"/>
  <c r="O109" i="13"/>
  <c r="L130" i="13"/>
  <c r="L134" i="13"/>
  <c r="O140" i="13"/>
  <c r="L140" i="13"/>
  <c r="F180" i="13"/>
  <c r="O193" i="13"/>
  <c r="L193" i="13"/>
  <c r="L198" i="13"/>
  <c r="O198" i="13"/>
  <c r="O223" i="13"/>
  <c r="L223" i="13"/>
  <c r="O231" i="13"/>
  <c r="L231" i="13"/>
  <c r="O239" i="13"/>
  <c r="L239" i="13"/>
  <c r="O142" i="13"/>
  <c r="L142" i="13"/>
  <c r="M72" i="13"/>
  <c r="M69" i="13" s="1"/>
  <c r="N69" i="13" s="1"/>
  <c r="E73" i="13"/>
  <c r="O102" i="13"/>
  <c r="E108" i="13"/>
  <c r="O120" i="13"/>
  <c r="O138" i="13"/>
  <c r="L138" i="13"/>
  <c r="O143" i="13"/>
  <c r="L143" i="13"/>
  <c r="E191" i="13"/>
  <c r="O211" i="13"/>
  <c r="L211" i="13"/>
  <c r="J49" i="13"/>
  <c r="E68" i="13"/>
  <c r="O87" i="13"/>
  <c r="E95" i="13"/>
  <c r="L128" i="13"/>
  <c r="L132" i="13"/>
  <c r="L136" i="13"/>
  <c r="O139" i="13"/>
  <c r="L139" i="13"/>
  <c r="O141" i="13"/>
  <c r="L141" i="13"/>
  <c r="E164" i="13"/>
  <c r="N178" i="13"/>
  <c r="E180" i="13"/>
  <c r="N187" i="13"/>
  <c r="L194" i="13"/>
  <c r="O194" i="13"/>
  <c r="L202" i="13"/>
  <c r="O202" i="13"/>
  <c r="O219" i="13"/>
  <c r="L219" i="13"/>
  <c r="O227" i="13"/>
  <c r="L227" i="13"/>
  <c r="O235" i="13"/>
  <c r="L235" i="13"/>
  <c r="O243" i="13"/>
  <c r="L243" i="13"/>
  <c r="E145" i="13"/>
  <c r="G167" i="13"/>
  <c r="E167" i="13" s="1"/>
  <c r="E168" i="13"/>
  <c r="E173" i="13"/>
  <c r="O195" i="13"/>
  <c r="O199" i="13"/>
  <c r="O245" i="13"/>
  <c r="L245" i="13"/>
  <c r="O247" i="13"/>
  <c r="L247" i="13"/>
  <c r="O249" i="13"/>
  <c r="L249" i="13"/>
  <c r="O251" i="13"/>
  <c r="L251" i="13"/>
  <c r="O253" i="13"/>
  <c r="L253" i="13"/>
  <c r="O255" i="13"/>
  <c r="L255" i="13"/>
  <c r="O257" i="13"/>
  <c r="L257" i="13"/>
  <c r="O259" i="13"/>
  <c r="L259" i="13"/>
  <c r="L269" i="13"/>
  <c r="O281" i="13"/>
  <c r="L281" i="13"/>
  <c r="G144" i="13"/>
  <c r="E144" i="13" s="1"/>
  <c r="G261" i="13"/>
  <c r="N262" i="13"/>
  <c r="E265" i="13"/>
  <c r="I262" i="13"/>
  <c r="E262" i="13" s="1"/>
  <c r="O282" i="13"/>
  <c r="L282" i="13"/>
  <c r="O244" i="13"/>
  <c r="L244" i="13"/>
  <c r="O246" i="13"/>
  <c r="L246" i="13"/>
  <c r="O248" i="13"/>
  <c r="L248" i="13"/>
  <c r="O250" i="13"/>
  <c r="L250" i="13"/>
  <c r="O252" i="13"/>
  <c r="L252" i="13"/>
  <c r="O254" i="13"/>
  <c r="L254" i="13"/>
  <c r="O256" i="13"/>
  <c r="L256" i="13"/>
  <c r="O258" i="13"/>
  <c r="L258" i="13"/>
  <c r="O280" i="13"/>
  <c r="L280" i="13"/>
  <c r="O267" i="13"/>
  <c r="N269" i="13"/>
  <c r="J16" i="11"/>
  <c r="F6" i="14" s="1"/>
  <c r="G6" i="14" s="1"/>
  <c r="J19" i="11"/>
  <c r="F7" i="14" s="1"/>
  <c r="G7" i="14" s="1"/>
  <c r="I19" i="11"/>
  <c r="I16" i="11"/>
  <c r="J47" i="11"/>
  <c r="J19" i="13" l="1"/>
  <c r="I19" i="13"/>
  <c r="G19" i="13"/>
  <c r="H19" i="13"/>
  <c r="I16" i="13"/>
  <c r="G16" i="13"/>
  <c r="L279" i="13"/>
  <c r="O113" i="13"/>
  <c r="O66" i="13"/>
  <c r="L60" i="13"/>
  <c r="O212" i="13"/>
  <c r="L212" i="13"/>
  <c r="O232" i="13"/>
  <c r="L232" i="13"/>
  <c r="O208" i="13"/>
  <c r="L208" i="13"/>
  <c r="J48" i="13"/>
  <c r="L192" i="13"/>
  <c r="O204" i="13"/>
  <c r="L204" i="13"/>
  <c r="O181" i="13"/>
  <c r="L181" i="13"/>
  <c r="O240" i="13"/>
  <c r="L240" i="13"/>
  <c r="O224" i="13"/>
  <c r="L224" i="13"/>
  <c r="E268" i="13"/>
  <c r="G260" i="13"/>
  <c r="N260" i="13" s="1"/>
  <c r="F11" i="13"/>
  <c r="O262" i="13"/>
  <c r="L262" i="13"/>
  <c r="M48" i="13"/>
  <c r="N48" i="13" s="1"/>
  <c r="O95" i="13"/>
  <c r="L95" i="13"/>
  <c r="O68" i="13"/>
  <c r="L68" i="13"/>
  <c r="O65" i="13"/>
  <c r="L65" i="13"/>
  <c r="L187" i="13"/>
  <c r="O187" i="13"/>
  <c r="N65" i="13"/>
  <c r="G163" i="13"/>
  <c r="E163" i="13" s="1"/>
  <c r="O64" i="13"/>
  <c r="L64" i="13"/>
  <c r="O73" i="13"/>
  <c r="L73" i="13"/>
  <c r="L70" i="13"/>
  <c r="O70" i="13"/>
  <c r="L178" i="13"/>
  <c r="O178" i="13"/>
  <c r="N72" i="13"/>
  <c r="L265" i="13"/>
  <c r="O265" i="13"/>
  <c r="L173" i="13"/>
  <c r="O173" i="13"/>
  <c r="L145" i="13"/>
  <c r="O145" i="13"/>
  <c r="L105" i="13"/>
  <c r="O105" i="13"/>
  <c r="L61" i="13"/>
  <c r="O61" i="13"/>
  <c r="N64" i="13"/>
  <c r="I261" i="13"/>
  <c r="E261" i="13" s="1"/>
  <c r="I260" i="13"/>
  <c r="N261" i="13"/>
  <c r="L168" i="13"/>
  <c r="O168" i="13"/>
  <c r="L108" i="13"/>
  <c r="O108" i="13"/>
  <c r="O69" i="13"/>
  <c r="L69" i="13"/>
  <c r="O72" i="13"/>
  <c r="L72" i="13"/>
  <c r="E49" i="13"/>
  <c r="E186" i="13"/>
  <c r="I265" i="11"/>
  <c r="J60" i="11"/>
  <c r="J72" i="11"/>
  <c r="J66" i="11"/>
  <c r="I66" i="11"/>
  <c r="J68" i="11"/>
  <c r="J58" i="11"/>
  <c r="J59" i="11"/>
  <c r="I57" i="11"/>
  <c r="I55" i="11"/>
  <c r="E19" i="13" l="1"/>
  <c r="E48" i="13"/>
  <c r="O48" i="13" s="1"/>
  <c r="G185" i="13"/>
  <c r="N185" i="13" s="1"/>
  <c r="L261" i="13"/>
  <c r="O261" i="13"/>
  <c r="L49" i="13"/>
  <c r="O49" i="13"/>
  <c r="E260" i="13"/>
  <c r="I185" i="13"/>
  <c r="J20" i="11"/>
  <c r="F8" i="14" s="1"/>
  <c r="I20" i="11"/>
  <c r="G8" i="14" l="1"/>
  <c r="F5" i="14"/>
  <c r="E185" i="13"/>
  <c r="L260" i="13"/>
  <c r="O260" i="13"/>
  <c r="I59" i="11"/>
  <c r="I72" i="11"/>
  <c r="I68" i="11"/>
  <c r="F13" i="14" l="1"/>
  <c r="F12" i="14" s="1"/>
  <c r="F4" i="14"/>
  <c r="J20" i="13"/>
  <c r="H20" i="13"/>
  <c r="I20" i="13"/>
  <c r="I15" i="13" s="1"/>
  <c r="G20" i="13"/>
  <c r="G5" i="14"/>
  <c r="O185" i="13"/>
  <c r="L185" i="13"/>
  <c r="E50" i="11"/>
  <c r="J30" i="11"/>
  <c r="I47" i="11"/>
  <c r="I30" i="11"/>
  <c r="H16" i="13" l="1"/>
  <c r="G13" i="14"/>
  <c r="G12" i="14" s="1"/>
  <c r="G4" i="14" s="1"/>
  <c r="E20" i="13"/>
  <c r="G15" i="13"/>
  <c r="I47" i="13"/>
  <c r="I40" i="13" s="1"/>
  <c r="I14" i="13"/>
  <c r="I13" i="13" s="1"/>
  <c r="I12" i="13" s="1"/>
  <c r="I11" i="13" s="1"/>
  <c r="I60" i="11"/>
  <c r="J57" i="11"/>
  <c r="J55" i="11"/>
  <c r="G47" i="13" l="1"/>
  <c r="E15" i="13"/>
  <c r="H15" i="13"/>
  <c r="J16" i="13"/>
  <c r="J15" i="13" s="1"/>
  <c r="E16" i="13"/>
  <c r="G72" i="11"/>
  <c r="I65" i="11"/>
  <c r="G65" i="11"/>
  <c r="G47" i="11"/>
  <c r="G30" i="11"/>
  <c r="G20" i="11"/>
  <c r="J47" i="13" l="1"/>
  <c r="J40" i="13" s="1"/>
  <c r="J14" i="13" s="1"/>
  <c r="J13" i="13" s="1"/>
  <c r="J12" i="13" s="1"/>
  <c r="J11" i="13" s="1"/>
  <c r="H47" i="13"/>
  <c r="H40" i="13" s="1"/>
  <c r="H14" i="13"/>
  <c r="H13" i="13" s="1"/>
  <c r="H12" i="13" s="1"/>
  <c r="H11" i="13" s="1"/>
  <c r="G40" i="13"/>
  <c r="R80" i="11"/>
  <c r="R81" i="11"/>
  <c r="R82" i="11"/>
  <c r="R98" i="11"/>
  <c r="R103" i="11"/>
  <c r="E51" i="11"/>
  <c r="R51" i="11" s="1"/>
  <c r="E52" i="11"/>
  <c r="R52" i="11" s="1"/>
  <c r="E54" i="11"/>
  <c r="R54" i="11" s="1"/>
  <c r="E56" i="11"/>
  <c r="R56" i="11" s="1"/>
  <c r="E57" i="11"/>
  <c r="R57" i="11" s="1"/>
  <c r="E58" i="11"/>
  <c r="R58" i="11" s="1"/>
  <c r="E59" i="11"/>
  <c r="R59" i="11" s="1"/>
  <c r="E55" i="11"/>
  <c r="R55" i="11" s="1"/>
  <c r="E53" i="11"/>
  <c r="R53" i="11" s="1"/>
  <c r="E47" i="13" l="1"/>
  <c r="G14" i="13"/>
  <c r="E40" i="13"/>
  <c r="E266" i="11"/>
  <c r="G13" i="13" l="1"/>
  <c r="E14" i="13"/>
  <c r="E66" i="11"/>
  <c r="R66" i="11" s="1"/>
  <c r="J70" i="11"/>
  <c r="J69" i="11" s="1"/>
  <c r="E71" i="11"/>
  <c r="R71" i="11" s="1"/>
  <c r="E67" i="11"/>
  <c r="R67" i="11" s="1"/>
  <c r="E65" i="11"/>
  <c r="R65" i="11" s="1"/>
  <c r="E60" i="11"/>
  <c r="R60" i="11" s="1"/>
  <c r="H95" i="11"/>
  <c r="H69" i="11"/>
  <c r="I69" i="11"/>
  <c r="I64" i="11"/>
  <c r="J64" i="11"/>
  <c r="H49" i="11"/>
  <c r="I49" i="11"/>
  <c r="H40" i="11"/>
  <c r="I40" i="11"/>
  <c r="J40" i="11"/>
  <c r="H32" i="11"/>
  <c r="I32" i="11"/>
  <c r="J32" i="11"/>
  <c r="H15" i="11"/>
  <c r="H14" i="11" s="1"/>
  <c r="I15" i="11"/>
  <c r="J15" i="11"/>
  <c r="E17" i="11"/>
  <c r="R17" i="11" s="1"/>
  <c r="E18" i="11"/>
  <c r="R18" i="11" s="1"/>
  <c r="E19" i="11"/>
  <c r="R19" i="11" s="1"/>
  <c r="E20" i="11"/>
  <c r="R20" i="11" s="1"/>
  <c r="E21" i="11"/>
  <c r="R21" i="11" s="1"/>
  <c r="E22" i="11"/>
  <c r="R22" i="11" s="1"/>
  <c r="E23" i="11"/>
  <c r="R23" i="11" s="1"/>
  <c r="E24" i="11"/>
  <c r="R24" i="11" s="1"/>
  <c r="E25" i="11"/>
  <c r="R25" i="11" s="1"/>
  <c r="E26" i="11"/>
  <c r="R26" i="11" s="1"/>
  <c r="E27" i="11"/>
  <c r="R27" i="11" s="1"/>
  <c r="E28" i="11"/>
  <c r="R28" i="11" s="1"/>
  <c r="E29" i="11"/>
  <c r="R29" i="11" s="1"/>
  <c r="E30" i="11"/>
  <c r="R30" i="11" s="1"/>
  <c r="E31" i="11"/>
  <c r="R31" i="11" s="1"/>
  <c r="E33" i="11"/>
  <c r="R33" i="11" s="1"/>
  <c r="E34" i="11"/>
  <c r="R34" i="11" s="1"/>
  <c r="E35" i="11"/>
  <c r="R35" i="11" s="1"/>
  <c r="E36" i="11"/>
  <c r="R36" i="11" s="1"/>
  <c r="E37" i="11"/>
  <c r="R37" i="11" s="1"/>
  <c r="E38" i="11"/>
  <c r="R38" i="11" s="1"/>
  <c r="E39" i="11"/>
  <c r="R39" i="11" s="1"/>
  <c r="E41" i="11"/>
  <c r="R41" i="11" s="1"/>
  <c r="E42" i="11"/>
  <c r="R42" i="11" s="1"/>
  <c r="E43" i="11"/>
  <c r="R43" i="11" s="1"/>
  <c r="E44" i="11"/>
  <c r="R44" i="11" s="1"/>
  <c r="E45" i="11"/>
  <c r="R45" i="11" s="1"/>
  <c r="E46" i="11"/>
  <c r="R46" i="11" s="1"/>
  <c r="E47" i="11"/>
  <c r="R47" i="11" s="1"/>
  <c r="E70" i="11" l="1"/>
  <c r="R70" i="11" s="1"/>
  <c r="G12" i="13"/>
  <c r="E13" i="13"/>
  <c r="I14" i="11"/>
  <c r="J14" i="11"/>
  <c r="H64" i="11"/>
  <c r="E68" i="11"/>
  <c r="R68" i="11" s="1"/>
  <c r="E72" i="11"/>
  <c r="R72" i="11" s="1"/>
  <c r="R50" i="11"/>
  <c r="E12" i="13" l="1"/>
  <c r="G11" i="13"/>
  <c r="E11" i="13" s="1"/>
  <c r="E266" i="17"/>
  <c r="G262" i="17" l="1"/>
  <c r="O266" i="17"/>
  <c r="P266" i="17" s="1"/>
  <c r="N266" i="17"/>
  <c r="M59" i="11"/>
  <c r="N59" i="11" s="1"/>
  <c r="N282" i="11"/>
  <c r="E282" i="11"/>
  <c r="J281" i="11"/>
  <c r="I281" i="11"/>
  <c r="G281" i="11"/>
  <c r="N281" i="11" s="1"/>
  <c r="F281" i="11"/>
  <c r="N280" i="11"/>
  <c r="E280" i="11"/>
  <c r="J279" i="11"/>
  <c r="I279" i="11"/>
  <c r="G279" i="11"/>
  <c r="N279" i="11" s="1"/>
  <c r="F279" i="11"/>
  <c r="F278" i="11" s="1"/>
  <c r="N277" i="11"/>
  <c r="E277" i="11"/>
  <c r="O277" i="11" s="1"/>
  <c r="N276" i="11"/>
  <c r="E276" i="11"/>
  <c r="O276" i="11" s="1"/>
  <c r="E275" i="11"/>
  <c r="N274" i="11"/>
  <c r="E274" i="11"/>
  <c r="J273" i="11"/>
  <c r="J272" i="11" s="1"/>
  <c r="I273" i="11"/>
  <c r="I272" i="11" s="1"/>
  <c r="H273" i="11"/>
  <c r="H272" i="11" s="1"/>
  <c r="G273" i="11"/>
  <c r="F273" i="11"/>
  <c r="F272" i="11" s="1"/>
  <c r="E271" i="11"/>
  <c r="N270" i="11"/>
  <c r="E270" i="11"/>
  <c r="O270" i="11" s="1"/>
  <c r="J269" i="11"/>
  <c r="I269" i="11"/>
  <c r="I268" i="11" s="1"/>
  <c r="G269" i="11"/>
  <c r="G268" i="11" s="1"/>
  <c r="F269" i="11"/>
  <c r="F268" i="11" s="1"/>
  <c r="J268" i="11"/>
  <c r="N267" i="11"/>
  <c r="E267" i="11"/>
  <c r="L267" i="11" s="1"/>
  <c r="M265" i="11"/>
  <c r="N265" i="11" s="1"/>
  <c r="E265" i="11"/>
  <c r="N264" i="11"/>
  <c r="E264" i="11"/>
  <c r="L264" i="11" s="1"/>
  <c r="N263" i="11"/>
  <c r="E263" i="11"/>
  <c r="L263" i="11" s="1"/>
  <c r="I262" i="11"/>
  <c r="H262" i="11"/>
  <c r="F262" i="11"/>
  <c r="F261" i="11" s="1"/>
  <c r="N259" i="11"/>
  <c r="E259" i="11"/>
  <c r="L259" i="11" s="1"/>
  <c r="N258" i="11"/>
  <c r="E258" i="11"/>
  <c r="L258" i="11" s="1"/>
  <c r="N257" i="11"/>
  <c r="E257" i="11"/>
  <c r="L257" i="11" s="1"/>
  <c r="J256" i="11"/>
  <c r="I256" i="11"/>
  <c r="G256" i="11"/>
  <c r="F256" i="11"/>
  <c r="N255" i="11"/>
  <c r="E255" i="11"/>
  <c r="O255" i="11" s="1"/>
  <c r="N254" i="11"/>
  <c r="E254" i="11"/>
  <c r="O254" i="11" s="1"/>
  <c r="N253" i="11"/>
  <c r="E253" i="11"/>
  <c r="O253" i="11" s="1"/>
  <c r="J252" i="11"/>
  <c r="I252" i="11"/>
  <c r="G252" i="11"/>
  <c r="F252" i="11"/>
  <c r="N251" i="11"/>
  <c r="E251" i="11"/>
  <c r="O251" i="11" s="1"/>
  <c r="N250" i="11"/>
  <c r="E250" i="11"/>
  <c r="O250" i="11" s="1"/>
  <c r="N249" i="11"/>
  <c r="E249" i="11"/>
  <c r="O249" i="11" s="1"/>
  <c r="J248" i="11"/>
  <c r="I248" i="11"/>
  <c r="G248" i="11"/>
  <c r="F248" i="11"/>
  <c r="N247" i="11"/>
  <c r="E247" i="11"/>
  <c r="O247" i="11" s="1"/>
  <c r="N246" i="11"/>
  <c r="E246" i="11"/>
  <c r="O246" i="11" s="1"/>
  <c r="N245" i="11"/>
  <c r="E245" i="11"/>
  <c r="O245" i="11" s="1"/>
  <c r="J244" i="11"/>
  <c r="I244" i="11"/>
  <c r="G244" i="11"/>
  <c r="F244" i="11"/>
  <c r="N243" i="11"/>
  <c r="E243" i="11"/>
  <c r="L243" i="11" s="1"/>
  <c r="N242" i="11"/>
  <c r="E242" i="11"/>
  <c r="L242" i="11" s="1"/>
  <c r="N241" i="11"/>
  <c r="E241" i="11"/>
  <c r="L241" i="11" s="1"/>
  <c r="J240" i="11"/>
  <c r="I240" i="11"/>
  <c r="G240" i="11"/>
  <c r="F240" i="11"/>
  <c r="N239" i="11"/>
  <c r="E239" i="11"/>
  <c r="L239" i="11" s="1"/>
  <c r="N238" i="11"/>
  <c r="E238" i="11"/>
  <c r="L238" i="11" s="1"/>
  <c r="N237" i="11"/>
  <c r="E237" i="11"/>
  <c r="L237" i="11" s="1"/>
  <c r="J236" i="11"/>
  <c r="I236" i="11"/>
  <c r="G236" i="11"/>
  <c r="F236" i="11"/>
  <c r="N235" i="11"/>
  <c r="E235" i="11"/>
  <c r="L235" i="11" s="1"/>
  <c r="N234" i="11"/>
  <c r="E234" i="11"/>
  <c r="L234" i="11" s="1"/>
  <c r="N233" i="11"/>
  <c r="E233" i="11"/>
  <c r="L233" i="11" s="1"/>
  <c r="J232" i="11"/>
  <c r="I232" i="11"/>
  <c r="G232" i="11"/>
  <c r="F232" i="11"/>
  <c r="N231" i="11"/>
  <c r="E231" i="11"/>
  <c r="L231" i="11" s="1"/>
  <c r="N230" i="11"/>
  <c r="E230" i="11"/>
  <c r="L230" i="11" s="1"/>
  <c r="N229" i="11"/>
  <c r="E229" i="11"/>
  <c r="L229" i="11" s="1"/>
  <c r="J228" i="11"/>
  <c r="I228" i="11"/>
  <c r="G228" i="11"/>
  <c r="F228" i="11"/>
  <c r="N227" i="11"/>
  <c r="E227" i="11"/>
  <c r="L227" i="11" s="1"/>
  <c r="N226" i="11"/>
  <c r="E226" i="11"/>
  <c r="L226" i="11" s="1"/>
  <c r="N225" i="11"/>
  <c r="E225" i="11"/>
  <c r="L225" i="11" s="1"/>
  <c r="J224" i="11"/>
  <c r="I224" i="11"/>
  <c r="G224" i="11"/>
  <c r="F224" i="11"/>
  <c r="N223" i="11"/>
  <c r="E223" i="11"/>
  <c r="L223" i="11" s="1"/>
  <c r="N222" i="11"/>
  <c r="E222" i="11"/>
  <c r="L222" i="11" s="1"/>
  <c r="N221" i="11"/>
  <c r="E221" i="11"/>
  <c r="L221" i="11" s="1"/>
  <c r="J220" i="11"/>
  <c r="I220" i="11"/>
  <c r="G220" i="11"/>
  <c r="F220" i="11"/>
  <c r="N219" i="11"/>
  <c r="E219" i="11"/>
  <c r="L219" i="11" s="1"/>
  <c r="N218" i="11"/>
  <c r="E218" i="11"/>
  <c r="L218" i="11" s="1"/>
  <c r="N217" i="11"/>
  <c r="E217" i="11"/>
  <c r="L217" i="11" s="1"/>
  <c r="N216" i="11"/>
  <c r="E216" i="11"/>
  <c r="L216" i="11" s="1"/>
  <c r="N215" i="11"/>
  <c r="E215" i="11"/>
  <c r="L215" i="11" s="1"/>
  <c r="N214" i="11"/>
  <c r="E214" i="11"/>
  <c r="L214" i="11" s="1"/>
  <c r="N213" i="11"/>
  <c r="E213" i="11"/>
  <c r="L213" i="11" s="1"/>
  <c r="J212" i="11"/>
  <c r="I212" i="11"/>
  <c r="G212" i="11"/>
  <c r="F212" i="11"/>
  <c r="N211" i="11"/>
  <c r="E211" i="11"/>
  <c r="L211" i="11" s="1"/>
  <c r="N210" i="11"/>
  <c r="E210" i="11"/>
  <c r="L210" i="11" s="1"/>
  <c r="N209" i="11"/>
  <c r="E209" i="11"/>
  <c r="L209" i="11" s="1"/>
  <c r="J208" i="11"/>
  <c r="I208" i="11"/>
  <c r="G208" i="11"/>
  <c r="F208" i="11"/>
  <c r="N207" i="11"/>
  <c r="E207" i="11"/>
  <c r="O207" i="11" s="1"/>
  <c r="N206" i="11"/>
  <c r="E206" i="11"/>
  <c r="O206" i="11" s="1"/>
  <c r="N205" i="11"/>
  <c r="E205" i="11"/>
  <c r="O205" i="11" s="1"/>
  <c r="J204" i="11"/>
  <c r="I204" i="11"/>
  <c r="G204" i="11"/>
  <c r="F204" i="11"/>
  <c r="H203" i="11"/>
  <c r="N202" i="11"/>
  <c r="E202" i="11"/>
  <c r="L202" i="11" s="1"/>
  <c r="N201" i="11"/>
  <c r="E201" i="11"/>
  <c r="L201" i="11" s="1"/>
  <c r="N200" i="11"/>
  <c r="E200" i="11"/>
  <c r="N199" i="11"/>
  <c r="E199" i="11"/>
  <c r="N198" i="11"/>
  <c r="E198" i="11"/>
  <c r="L198" i="11" s="1"/>
  <c r="N197" i="11"/>
  <c r="E197" i="11"/>
  <c r="L197" i="11" s="1"/>
  <c r="N196" i="11"/>
  <c r="E196" i="11"/>
  <c r="N195" i="11"/>
  <c r="E195" i="11"/>
  <c r="N194" i="11"/>
  <c r="E194" i="11"/>
  <c r="L194" i="11" s="1"/>
  <c r="N193" i="11"/>
  <c r="E193" i="11"/>
  <c r="L193" i="11" s="1"/>
  <c r="J192" i="11"/>
  <c r="I192" i="11"/>
  <c r="I191" i="11" s="1"/>
  <c r="G192" i="11"/>
  <c r="N192" i="11" s="1"/>
  <c r="F192" i="11"/>
  <c r="F191" i="11" s="1"/>
  <c r="J191" i="11"/>
  <c r="H191" i="11"/>
  <c r="N190" i="11"/>
  <c r="E190" i="11"/>
  <c r="O190" i="11" s="1"/>
  <c r="N189" i="11"/>
  <c r="E189" i="11"/>
  <c r="O189" i="11" s="1"/>
  <c r="N188" i="11"/>
  <c r="E188" i="11"/>
  <c r="O188" i="11" s="1"/>
  <c r="J187" i="11"/>
  <c r="J186" i="11" s="1"/>
  <c r="I187" i="11"/>
  <c r="I186" i="11" s="1"/>
  <c r="G187" i="11"/>
  <c r="F187" i="11"/>
  <c r="F186" i="11" s="1"/>
  <c r="H186" i="11"/>
  <c r="N184" i="11"/>
  <c r="E184" i="11"/>
  <c r="J183" i="11"/>
  <c r="I183" i="11"/>
  <c r="G183" i="11"/>
  <c r="N183" i="11" s="1"/>
  <c r="F183" i="11"/>
  <c r="N182" i="11"/>
  <c r="E182" i="11"/>
  <c r="O182" i="11" s="1"/>
  <c r="J181" i="11"/>
  <c r="I181" i="11"/>
  <c r="G181" i="11"/>
  <c r="N181" i="11" s="1"/>
  <c r="F181" i="11"/>
  <c r="F180" i="11" s="1"/>
  <c r="N179" i="11"/>
  <c r="E179" i="11"/>
  <c r="O179" i="11" s="1"/>
  <c r="J178" i="11"/>
  <c r="I178" i="11"/>
  <c r="I177" i="11" s="1"/>
  <c r="G178" i="11"/>
  <c r="G177" i="11" s="1"/>
  <c r="F178" i="11"/>
  <c r="F177" i="11" s="1"/>
  <c r="J177" i="11"/>
  <c r="N176" i="11"/>
  <c r="E176" i="11"/>
  <c r="L176" i="11" s="1"/>
  <c r="N175" i="11"/>
  <c r="E175" i="11"/>
  <c r="N174" i="11"/>
  <c r="E174" i="11"/>
  <c r="J173" i="11"/>
  <c r="I173" i="11"/>
  <c r="G173" i="11"/>
  <c r="F173" i="11"/>
  <c r="N172" i="11"/>
  <c r="E172" i="11"/>
  <c r="L172" i="11" s="1"/>
  <c r="N171" i="11"/>
  <c r="E171" i="11"/>
  <c r="N170" i="11"/>
  <c r="E170" i="11"/>
  <c r="N169" i="11"/>
  <c r="E169" i="11"/>
  <c r="L169" i="11" s="1"/>
  <c r="J168" i="11"/>
  <c r="I168" i="11"/>
  <c r="G168" i="11"/>
  <c r="N168" i="11" s="1"/>
  <c r="F168" i="11"/>
  <c r="H167" i="11"/>
  <c r="N166" i="11"/>
  <c r="E166" i="11"/>
  <c r="O166" i="11" s="1"/>
  <c r="N165" i="11"/>
  <c r="E165" i="11"/>
  <c r="O165" i="11" s="1"/>
  <c r="J164" i="11"/>
  <c r="I164" i="11"/>
  <c r="H164" i="11"/>
  <c r="G164" i="11"/>
  <c r="F164" i="11"/>
  <c r="N162" i="11"/>
  <c r="E162" i="11"/>
  <c r="N161" i="11"/>
  <c r="E161" i="11"/>
  <c r="O161" i="11" s="1"/>
  <c r="N160" i="11"/>
  <c r="E160" i="11"/>
  <c r="O160" i="11" s="1"/>
  <c r="N159" i="11"/>
  <c r="E159" i="11"/>
  <c r="O159" i="11" s="1"/>
  <c r="N158" i="11"/>
  <c r="E158" i="11"/>
  <c r="N157" i="11"/>
  <c r="E157" i="11"/>
  <c r="O157" i="11" s="1"/>
  <c r="N156" i="11"/>
  <c r="E156" i="11"/>
  <c r="O156" i="11" s="1"/>
  <c r="N155" i="11"/>
  <c r="E155" i="11"/>
  <c r="O155" i="11" s="1"/>
  <c r="N154" i="11"/>
  <c r="E154" i="11"/>
  <c r="N153" i="11"/>
  <c r="E153" i="11"/>
  <c r="O153" i="11" s="1"/>
  <c r="N152" i="11"/>
  <c r="E152" i="11"/>
  <c r="O152" i="11" s="1"/>
  <c r="N151" i="11"/>
  <c r="E151" i="11"/>
  <c r="O151" i="11" s="1"/>
  <c r="J150" i="11"/>
  <c r="I150" i="11"/>
  <c r="H150" i="11"/>
  <c r="G150" i="11"/>
  <c r="F150" i="11"/>
  <c r="N149" i="11"/>
  <c r="E149" i="11"/>
  <c r="L149" i="11" s="1"/>
  <c r="N148" i="11"/>
  <c r="E148" i="11"/>
  <c r="N147" i="11"/>
  <c r="E147" i="11"/>
  <c r="N146" i="11"/>
  <c r="E146" i="11"/>
  <c r="L146" i="11" s="1"/>
  <c r="J145" i="11"/>
  <c r="J144" i="11" s="1"/>
  <c r="I145" i="11"/>
  <c r="G145" i="11"/>
  <c r="N145" i="11" s="1"/>
  <c r="F145" i="11"/>
  <c r="F144" i="11" s="1"/>
  <c r="I144" i="11"/>
  <c r="N143" i="11"/>
  <c r="E143" i="11"/>
  <c r="L143" i="11" s="1"/>
  <c r="N142" i="11"/>
  <c r="E142" i="11"/>
  <c r="L142" i="11" s="1"/>
  <c r="J141" i="11"/>
  <c r="I141" i="11"/>
  <c r="G141" i="11"/>
  <c r="N141" i="11" s="1"/>
  <c r="F141" i="11"/>
  <c r="N140" i="11"/>
  <c r="E140" i="11"/>
  <c r="O140" i="11" s="1"/>
  <c r="N139" i="11"/>
  <c r="E139" i="11"/>
  <c r="O139" i="11" s="1"/>
  <c r="J138" i="11"/>
  <c r="I138" i="11"/>
  <c r="G138" i="11"/>
  <c r="N138" i="11" s="1"/>
  <c r="F138" i="11"/>
  <c r="E137" i="11"/>
  <c r="N136" i="11"/>
  <c r="E136" i="11"/>
  <c r="N135" i="11"/>
  <c r="E135" i="11"/>
  <c r="L135" i="11" s="1"/>
  <c r="N134" i="11"/>
  <c r="E134" i="11"/>
  <c r="L134" i="11" s="1"/>
  <c r="N133" i="11"/>
  <c r="E133" i="11"/>
  <c r="L133" i="11" s="1"/>
  <c r="N132" i="11"/>
  <c r="E132" i="11"/>
  <c r="L132" i="11" s="1"/>
  <c r="N131" i="11"/>
  <c r="E131" i="11"/>
  <c r="L131" i="11" s="1"/>
  <c r="N130" i="11"/>
  <c r="E130" i="11"/>
  <c r="L130" i="11" s="1"/>
  <c r="N129" i="11"/>
  <c r="E129" i="11"/>
  <c r="L129" i="11" s="1"/>
  <c r="N128" i="11"/>
  <c r="E128" i="11"/>
  <c r="L128" i="11" s="1"/>
  <c r="N127" i="11"/>
  <c r="E127" i="11"/>
  <c r="L127" i="11" s="1"/>
  <c r="N126" i="11"/>
  <c r="E126" i="11"/>
  <c r="L126" i="11" s="1"/>
  <c r="J125" i="11"/>
  <c r="I125" i="11"/>
  <c r="H125" i="11"/>
  <c r="G125" i="11"/>
  <c r="F125" i="11"/>
  <c r="E124" i="11"/>
  <c r="N123" i="11"/>
  <c r="E123" i="11"/>
  <c r="J122" i="11"/>
  <c r="I122" i="11"/>
  <c r="H122" i="11"/>
  <c r="G122" i="11"/>
  <c r="F122" i="11"/>
  <c r="N121" i="11"/>
  <c r="E121" i="11"/>
  <c r="N120" i="11"/>
  <c r="E120" i="11"/>
  <c r="N119" i="11"/>
  <c r="E119" i="11"/>
  <c r="J118" i="11"/>
  <c r="I118" i="11"/>
  <c r="H118" i="11"/>
  <c r="G118" i="11"/>
  <c r="N117" i="11"/>
  <c r="E117" i="11"/>
  <c r="N116" i="11"/>
  <c r="E116" i="11"/>
  <c r="N115" i="11"/>
  <c r="E115" i="11"/>
  <c r="N114" i="11"/>
  <c r="E114" i="11"/>
  <c r="J113" i="11"/>
  <c r="I113" i="11"/>
  <c r="H113" i="11"/>
  <c r="G113" i="11"/>
  <c r="F113" i="11"/>
  <c r="N112" i="11"/>
  <c r="E112" i="11"/>
  <c r="N111" i="11"/>
  <c r="E111" i="11"/>
  <c r="N110" i="11"/>
  <c r="E110" i="11"/>
  <c r="N109" i="11"/>
  <c r="E109" i="11"/>
  <c r="J108" i="11"/>
  <c r="I108" i="11"/>
  <c r="H108" i="11"/>
  <c r="G108" i="11"/>
  <c r="F108" i="11"/>
  <c r="N107" i="11"/>
  <c r="E107" i="11"/>
  <c r="L107" i="11" s="1"/>
  <c r="N106" i="11"/>
  <c r="E106" i="11"/>
  <c r="J105" i="11"/>
  <c r="I105" i="11"/>
  <c r="H105" i="11"/>
  <c r="G105" i="11"/>
  <c r="F105" i="11"/>
  <c r="E104" i="11"/>
  <c r="O103" i="11"/>
  <c r="N103" i="11"/>
  <c r="N102" i="11"/>
  <c r="E102" i="11"/>
  <c r="N101" i="11"/>
  <c r="E101" i="11"/>
  <c r="N100" i="11"/>
  <c r="E100" i="11"/>
  <c r="N99" i="11"/>
  <c r="E99" i="11"/>
  <c r="O98" i="11"/>
  <c r="N98" i="11"/>
  <c r="L98" i="11"/>
  <c r="N97" i="11"/>
  <c r="E97" i="11"/>
  <c r="N96" i="11"/>
  <c r="E96" i="11"/>
  <c r="G95" i="11"/>
  <c r="F95" i="11"/>
  <c r="N94" i="11"/>
  <c r="E94" i="11"/>
  <c r="N93" i="11"/>
  <c r="E93" i="11"/>
  <c r="N92" i="11"/>
  <c r="E92" i="11"/>
  <c r="N91" i="11"/>
  <c r="E91" i="11"/>
  <c r="N90" i="11"/>
  <c r="E90" i="11"/>
  <c r="N89" i="11"/>
  <c r="E89" i="11"/>
  <c r="N88" i="11"/>
  <c r="E88" i="11"/>
  <c r="N87" i="11"/>
  <c r="E87" i="11"/>
  <c r="N86" i="11"/>
  <c r="E86" i="11"/>
  <c r="L86" i="11" s="1"/>
  <c r="N85" i="11"/>
  <c r="E85" i="11"/>
  <c r="N84" i="11"/>
  <c r="E84" i="11"/>
  <c r="N83" i="11"/>
  <c r="E83" i="11"/>
  <c r="O82" i="11"/>
  <c r="N82" i="11"/>
  <c r="L82" i="11"/>
  <c r="O81" i="11"/>
  <c r="N81" i="11"/>
  <c r="L81" i="11"/>
  <c r="M80" i="11"/>
  <c r="N79" i="11"/>
  <c r="E79" i="11"/>
  <c r="N78" i="11"/>
  <c r="E78" i="11"/>
  <c r="N77" i="11"/>
  <c r="L77" i="11"/>
  <c r="E77" i="11"/>
  <c r="N76" i="11"/>
  <c r="E76" i="11"/>
  <c r="N75" i="11"/>
  <c r="E75" i="11"/>
  <c r="N74" i="11"/>
  <c r="E74" i="11"/>
  <c r="M73" i="11"/>
  <c r="J73" i="11"/>
  <c r="I73" i="11"/>
  <c r="H73" i="11"/>
  <c r="G73" i="11"/>
  <c r="F73" i="11"/>
  <c r="M72" i="11"/>
  <c r="N72" i="11" s="1"/>
  <c r="L72" i="11"/>
  <c r="N71" i="11"/>
  <c r="O71" i="11"/>
  <c r="M70" i="11"/>
  <c r="L70" i="11"/>
  <c r="G69" i="11"/>
  <c r="F69" i="11"/>
  <c r="M68" i="11"/>
  <c r="N68" i="11" s="1"/>
  <c r="L68" i="11"/>
  <c r="N67" i="11"/>
  <c r="O67" i="11"/>
  <c r="M66" i="11"/>
  <c r="L66" i="11"/>
  <c r="M65" i="11"/>
  <c r="G64" i="11"/>
  <c r="F64" i="11"/>
  <c r="N63" i="11"/>
  <c r="E63" i="11"/>
  <c r="N62" i="11"/>
  <c r="E62" i="11"/>
  <c r="M61" i="11"/>
  <c r="J61" i="11"/>
  <c r="I61" i="11"/>
  <c r="H61" i="11"/>
  <c r="G61" i="11"/>
  <c r="F61" i="11"/>
  <c r="O60" i="11"/>
  <c r="N60" i="11"/>
  <c r="L60" i="11"/>
  <c r="M58" i="11"/>
  <c r="N58" i="11" s="1"/>
  <c r="N57" i="11"/>
  <c r="N56" i="11"/>
  <c r="M55" i="11"/>
  <c r="O55" i="11" s="1"/>
  <c r="L55" i="11"/>
  <c r="N54" i="11"/>
  <c r="M53" i="11"/>
  <c r="O53" i="11" s="1"/>
  <c r="L53" i="11"/>
  <c r="N52" i="11"/>
  <c r="N51" i="11"/>
  <c r="G49" i="11"/>
  <c r="F49" i="11"/>
  <c r="G40" i="11"/>
  <c r="E40" i="11" s="1"/>
  <c r="R40" i="11" s="1"/>
  <c r="F40" i="11"/>
  <c r="G32" i="11"/>
  <c r="E32" i="11" s="1"/>
  <c r="R32" i="11" s="1"/>
  <c r="F32" i="11"/>
  <c r="E16" i="11"/>
  <c r="R16" i="11" s="1"/>
  <c r="G15" i="11"/>
  <c r="F15" i="11"/>
  <c r="G261" i="17" l="1"/>
  <c r="E262" i="17"/>
  <c r="P262" i="17"/>
  <c r="G260" i="17"/>
  <c r="Q266" i="17"/>
  <c r="H48" i="11"/>
  <c r="O215" i="11"/>
  <c r="O62" i="11"/>
  <c r="R62" i="11"/>
  <c r="O87" i="11"/>
  <c r="R87" i="11"/>
  <c r="O91" i="11"/>
  <c r="R91" i="11"/>
  <c r="O114" i="11"/>
  <c r="R114" i="11"/>
  <c r="L121" i="11"/>
  <c r="R121" i="11"/>
  <c r="E281" i="11"/>
  <c r="O76" i="11"/>
  <c r="R76" i="11"/>
  <c r="O83" i="11"/>
  <c r="R83" i="11"/>
  <c r="O111" i="11"/>
  <c r="R111" i="11"/>
  <c r="O123" i="11"/>
  <c r="R123" i="11"/>
  <c r="O77" i="11"/>
  <c r="R77" i="11"/>
  <c r="O84" i="11"/>
  <c r="R84" i="11"/>
  <c r="O106" i="11"/>
  <c r="R106" i="11"/>
  <c r="O112" i="11"/>
  <c r="R112" i="11"/>
  <c r="O235" i="11"/>
  <c r="E248" i="11"/>
  <c r="O248" i="11" s="1"/>
  <c r="O88" i="11"/>
  <c r="R88" i="11"/>
  <c r="O115" i="11"/>
  <c r="R115" i="11"/>
  <c r="O74" i="11"/>
  <c r="R74" i="11"/>
  <c r="O85" i="11"/>
  <c r="R85" i="11"/>
  <c r="O107" i="11"/>
  <c r="R107" i="11"/>
  <c r="O109" i="11"/>
  <c r="R109" i="11"/>
  <c r="I180" i="11"/>
  <c r="O214" i="11"/>
  <c r="O63" i="11"/>
  <c r="R63" i="11"/>
  <c r="O78" i="11"/>
  <c r="R78" i="11"/>
  <c r="O116" i="11"/>
  <c r="R116" i="11"/>
  <c r="O75" i="11"/>
  <c r="R75" i="11"/>
  <c r="O86" i="11"/>
  <c r="R86" i="11"/>
  <c r="O110" i="11"/>
  <c r="R110" i="11"/>
  <c r="O92" i="11"/>
  <c r="R92" i="11"/>
  <c r="O89" i="11"/>
  <c r="R89" i="11"/>
  <c r="O93" i="11"/>
  <c r="R93" i="11"/>
  <c r="L119" i="11"/>
  <c r="R119" i="11"/>
  <c r="O142" i="11"/>
  <c r="O79" i="11"/>
  <c r="R79" i="11"/>
  <c r="O90" i="11"/>
  <c r="R90" i="11"/>
  <c r="O94" i="11"/>
  <c r="R94" i="11"/>
  <c r="O117" i="11"/>
  <c r="R117" i="11"/>
  <c r="L120" i="11"/>
  <c r="R120" i="11"/>
  <c r="O198" i="11"/>
  <c r="O234" i="11"/>
  <c r="O243" i="11"/>
  <c r="E256" i="11"/>
  <c r="O256" i="11" s="1"/>
  <c r="O100" i="11"/>
  <c r="R100" i="11"/>
  <c r="O102" i="11"/>
  <c r="R102" i="11"/>
  <c r="O97" i="11"/>
  <c r="R97" i="11"/>
  <c r="O99" i="11"/>
  <c r="R99" i="11"/>
  <c r="O101" i="11"/>
  <c r="R101" i="11"/>
  <c r="O96" i="11"/>
  <c r="R96" i="11"/>
  <c r="E105" i="11"/>
  <c r="L106" i="11"/>
  <c r="L99" i="11"/>
  <c r="E204" i="11"/>
  <c r="O204" i="11" s="1"/>
  <c r="J203" i="11"/>
  <c r="O225" i="11"/>
  <c r="O223" i="11"/>
  <c r="L79" i="11"/>
  <c r="L94" i="11"/>
  <c r="H163" i="11"/>
  <c r="F167" i="11"/>
  <c r="F163" i="11" s="1"/>
  <c r="O242" i="11"/>
  <c r="E122" i="11"/>
  <c r="L123" i="11"/>
  <c r="E125" i="11"/>
  <c r="L125" i="11" s="1"/>
  <c r="O131" i="11"/>
  <c r="O193" i="11"/>
  <c r="O210" i="11"/>
  <c r="O219" i="11"/>
  <c r="O230" i="11"/>
  <c r="O241" i="11"/>
  <c r="O259" i="11"/>
  <c r="O121" i="11"/>
  <c r="O143" i="11"/>
  <c r="O209" i="11"/>
  <c r="O218" i="11"/>
  <c r="O229" i="11"/>
  <c r="O239" i="11"/>
  <c r="L270" i="11"/>
  <c r="G191" i="11"/>
  <c r="E191" i="11" s="1"/>
  <c r="L88" i="11"/>
  <c r="L115" i="11"/>
  <c r="E150" i="11"/>
  <c r="L165" i="11"/>
  <c r="L188" i="11"/>
  <c r="L190" i="11"/>
  <c r="F14" i="11"/>
  <c r="L50" i="11"/>
  <c r="L75" i="11"/>
  <c r="L90" i="11"/>
  <c r="N105" i="11"/>
  <c r="L110" i="11"/>
  <c r="O130" i="11"/>
  <c r="L155" i="11"/>
  <c r="I167" i="11"/>
  <c r="I163" i="11" s="1"/>
  <c r="O176" i="11"/>
  <c r="O213" i="11"/>
  <c r="O217" i="11"/>
  <c r="O222" i="11"/>
  <c r="O227" i="11"/>
  <c r="O233" i="11"/>
  <c r="O238" i="11"/>
  <c r="O258" i="11"/>
  <c r="O264" i="11"/>
  <c r="I203" i="11"/>
  <c r="L62" i="11"/>
  <c r="N125" i="11"/>
  <c r="L160" i="11"/>
  <c r="L189" i="11"/>
  <c r="E73" i="11"/>
  <c r="R73" i="11" s="1"/>
  <c r="L84" i="11"/>
  <c r="L92" i="11"/>
  <c r="E108" i="11"/>
  <c r="L112" i="11"/>
  <c r="O172" i="11"/>
  <c r="J167" i="11"/>
  <c r="J163" i="11" s="1"/>
  <c r="E181" i="11"/>
  <c r="O181" i="11" s="1"/>
  <c r="O201" i="11"/>
  <c r="E208" i="11"/>
  <c r="O211" i="11"/>
  <c r="O216" i="11"/>
  <c r="O221" i="11"/>
  <c r="O226" i="11"/>
  <c r="O231" i="11"/>
  <c r="O237" i="11"/>
  <c r="E244" i="11"/>
  <c r="O244" i="11" s="1"/>
  <c r="E252" i="11"/>
  <c r="O252" i="11" s="1"/>
  <c r="O257" i="11"/>
  <c r="O263" i="11"/>
  <c r="O265" i="11"/>
  <c r="G278" i="11"/>
  <c r="F48" i="11"/>
  <c r="M50" i="11"/>
  <c r="M49" i="11" s="1"/>
  <c r="L71" i="11"/>
  <c r="L74" i="11"/>
  <c r="L78" i="11"/>
  <c r="L83" i="11"/>
  <c r="L87" i="11"/>
  <c r="L91" i="11"/>
  <c r="L102" i="11"/>
  <c r="L109" i="11"/>
  <c r="L156" i="11"/>
  <c r="L179" i="11"/>
  <c r="J180" i="11"/>
  <c r="L205" i="11"/>
  <c r="L206" i="11"/>
  <c r="L207" i="11"/>
  <c r="L245" i="11"/>
  <c r="L246" i="11"/>
  <c r="L247" i="11"/>
  <c r="L249" i="11"/>
  <c r="L250" i="11"/>
  <c r="L251" i="11"/>
  <c r="L253" i="11"/>
  <c r="L254" i="11"/>
  <c r="L255" i="11"/>
  <c r="F260" i="11"/>
  <c r="I278" i="11"/>
  <c r="E61" i="11"/>
  <c r="E118" i="11"/>
  <c r="O127" i="11"/>
  <c r="O135" i="11"/>
  <c r="E138" i="11"/>
  <c r="O138" i="11" s="1"/>
  <c r="O149" i="11"/>
  <c r="O169" i="11"/>
  <c r="O197" i="11"/>
  <c r="E212" i="11"/>
  <c r="O212" i="11" s="1"/>
  <c r="E220" i="11"/>
  <c r="O220" i="11" s="1"/>
  <c r="E224" i="11"/>
  <c r="O224" i="11" s="1"/>
  <c r="E228" i="11"/>
  <c r="I260" i="11"/>
  <c r="O267" i="11"/>
  <c r="E279" i="11"/>
  <c r="L279" i="11" s="1"/>
  <c r="L63" i="11"/>
  <c r="L76" i="11"/>
  <c r="L85" i="11"/>
  <c r="L89" i="11"/>
  <c r="L93" i="11"/>
  <c r="L97" i="11"/>
  <c r="L111" i="11"/>
  <c r="L116" i="11"/>
  <c r="O126" i="11"/>
  <c r="O134" i="11"/>
  <c r="E141" i="11"/>
  <c r="O146" i="11"/>
  <c r="L152" i="11"/>
  <c r="L182" i="11"/>
  <c r="O194" i="11"/>
  <c r="O202" i="11"/>
  <c r="F203" i="11"/>
  <c r="E232" i="11"/>
  <c r="O232" i="11" s="1"/>
  <c r="E236" i="11"/>
  <c r="L236" i="11" s="1"/>
  <c r="E240" i="11"/>
  <c r="I261" i="11"/>
  <c r="E268" i="11"/>
  <c r="E269" i="11"/>
  <c r="L265" i="11"/>
  <c r="M69" i="11"/>
  <c r="N69" i="11" s="1"/>
  <c r="O72" i="11"/>
  <c r="E69" i="11"/>
  <c r="R69" i="11" s="1"/>
  <c r="G48" i="11"/>
  <c r="O68" i="11"/>
  <c r="M64" i="11"/>
  <c r="N64" i="11" s="1"/>
  <c r="L73" i="11"/>
  <c r="O73" i="11"/>
  <c r="L61" i="11"/>
  <c r="O66" i="11"/>
  <c r="N66" i="11"/>
  <c r="L108" i="11"/>
  <c r="E273" i="11"/>
  <c r="G272" i="11"/>
  <c r="E272" i="11" s="1"/>
  <c r="N53" i="11"/>
  <c r="N65" i="11"/>
  <c r="O70" i="11"/>
  <c r="N70" i="11"/>
  <c r="N73" i="11"/>
  <c r="L96" i="11"/>
  <c r="L101" i="11"/>
  <c r="N108" i="11"/>
  <c r="L114" i="11"/>
  <c r="O136" i="11"/>
  <c r="L136" i="11"/>
  <c r="L140" i="11"/>
  <c r="G144" i="11"/>
  <c r="E144" i="11" s="1"/>
  <c r="E145" i="11"/>
  <c r="L147" i="11"/>
  <c r="O147" i="11"/>
  <c r="O154" i="11"/>
  <c r="L154" i="11"/>
  <c r="O162" i="11"/>
  <c r="L162" i="11"/>
  <c r="L171" i="11"/>
  <c r="O171" i="11"/>
  <c r="L175" i="11"/>
  <c r="O175" i="11"/>
  <c r="E187" i="11"/>
  <c r="G186" i="11"/>
  <c r="N187" i="11"/>
  <c r="L195" i="11"/>
  <c r="O195" i="11"/>
  <c r="L200" i="11"/>
  <c r="O200" i="11"/>
  <c r="O281" i="11"/>
  <c r="L281" i="11"/>
  <c r="O274" i="11"/>
  <c r="L274" i="11"/>
  <c r="N61" i="11"/>
  <c r="N55" i="11"/>
  <c r="L67" i="11"/>
  <c r="O80" i="11"/>
  <c r="N80" i="11"/>
  <c r="L100" i="11"/>
  <c r="O105" i="11"/>
  <c r="L117" i="11"/>
  <c r="O120" i="11"/>
  <c r="O129" i="11"/>
  <c r="O133" i="11"/>
  <c r="L139" i="11"/>
  <c r="L151" i="11"/>
  <c r="L159" i="11"/>
  <c r="E164" i="11"/>
  <c r="E183" i="11"/>
  <c r="G180" i="11"/>
  <c r="O184" i="11"/>
  <c r="L184" i="11"/>
  <c r="G14" i="11"/>
  <c r="L65" i="11"/>
  <c r="O65" i="11"/>
  <c r="N95" i="11"/>
  <c r="E113" i="11"/>
  <c r="R113" i="11" s="1"/>
  <c r="N113" i="11"/>
  <c r="O119" i="11"/>
  <c r="O128" i="11"/>
  <c r="O132" i="11"/>
  <c r="L148" i="11"/>
  <c r="O148" i="11"/>
  <c r="O158" i="11"/>
  <c r="L158" i="11"/>
  <c r="E168" i="11"/>
  <c r="G167" i="11"/>
  <c r="L170" i="11"/>
  <c r="O170" i="11"/>
  <c r="N173" i="11"/>
  <c r="E173" i="11"/>
  <c r="L174" i="11"/>
  <c r="O174" i="11"/>
  <c r="E177" i="11"/>
  <c r="L196" i="11"/>
  <c r="O196" i="11"/>
  <c r="L199" i="11"/>
  <c r="O199" i="11"/>
  <c r="L220" i="11"/>
  <c r="L252" i="11"/>
  <c r="H261" i="11"/>
  <c r="H260" i="11"/>
  <c r="H185" i="11" s="1"/>
  <c r="M266" i="11"/>
  <c r="O266" i="11" s="1"/>
  <c r="G262" i="11"/>
  <c r="L266" i="11"/>
  <c r="J262" i="11"/>
  <c r="L212" i="11"/>
  <c r="L248" i="11"/>
  <c r="J278" i="11"/>
  <c r="O282" i="11"/>
  <c r="L282" i="11"/>
  <c r="L153" i="11"/>
  <c r="L157" i="11"/>
  <c r="L161" i="11"/>
  <c r="L166" i="11"/>
  <c r="E178" i="11"/>
  <c r="N178" i="11"/>
  <c r="E192" i="11"/>
  <c r="O280" i="11"/>
  <c r="L280" i="11"/>
  <c r="N204" i="11"/>
  <c r="N208" i="11"/>
  <c r="N212" i="11"/>
  <c r="N220" i="11"/>
  <c r="N224" i="11"/>
  <c r="N228" i="11"/>
  <c r="N232" i="11"/>
  <c r="N236" i="11"/>
  <c r="N240" i="11"/>
  <c r="N244" i="11"/>
  <c r="N248" i="11"/>
  <c r="N252" i="11"/>
  <c r="N256" i="11"/>
  <c r="N269" i="11"/>
  <c r="G203" i="11"/>
  <c r="I15" i="10"/>
  <c r="I14" i="10" s="1"/>
  <c r="G185" i="17" l="1"/>
  <c r="E260" i="17"/>
  <c r="P260" i="17"/>
  <c r="Q262" i="17"/>
  <c r="N262" i="17"/>
  <c r="P261" i="17"/>
  <c r="E261" i="17"/>
  <c r="E180" i="11"/>
  <c r="O61" i="11"/>
  <c r="R61" i="11"/>
  <c r="O279" i="11"/>
  <c r="F185" i="11"/>
  <c r="L256" i="11"/>
  <c r="L105" i="11"/>
  <c r="R105" i="11"/>
  <c r="O108" i="11"/>
  <c r="R108" i="11"/>
  <c r="I185" i="11"/>
  <c r="N266" i="11"/>
  <c r="L204" i="11"/>
  <c r="E203" i="11"/>
  <c r="L138" i="11"/>
  <c r="L232" i="11"/>
  <c r="O125" i="11"/>
  <c r="F13" i="11"/>
  <c r="F12" i="11" s="1"/>
  <c r="O236" i="11"/>
  <c r="L181" i="11"/>
  <c r="O50" i="11"/>
  <c r="M48" i="11"/>
  <c r="L224" i="11"/>
  <c r="N50" i="11"/>
  <c r="L244" i="11"/>
  <c r="O208" i="11"/>
  <c r="L208" i="11"/>
  <c r="O269" i="11"/>
  <c r="L269" i="11"/>
  <c r="O240" i="11"/>
  <c r="L240" i="11"/>
  <c r="O228" i="11"/>
  <c r="L228" i="11"/>
  <c r="E278" i="11"/>
  <c r="O141" i="11"/>
  <c r="L141" i="11"/>
  <c r="L69" i="11"/>
  <c r="O69" i="11"/>
  <c r="G261" i="11"/>
  <c r="E262" i="11"/>
  <c r="G260" i="11"/>
  <c r="G185" i="11" s="1"/>
  <c r="N262" i="11"/>
  <c r="L168" i="11"/>
  <c r="O168" i="11"/>
  <c r="O183" i="11"/>
  <c r="L183" i="11"/>
  <c r="E64" i="11"/>
  <c r="R64" i="11" s="1"/>
  <c r="E186" i="11"/>
  <c r="L173" i="11"/>
  <c r="O173" i="11"/>
  <c r="N49" i="11"/>
  <c r="O192" i="11"/>
  <c r="L192" i="11"/>
  <c r="J261" i="11"/>
  <c r="J260" i="11"/>
  <c r="J185" i="11" s="1"/>
  <c r="O113" i="11"/>
  <c r="L113" i="11"/>
  <c r="G13" i="11"/>
  <c r="O187" i="11"/>
  <c r="L187" i="11"/>
  <c r="L178" i="11"/>
  <c r="O178" i="11"/>
  <c r="G163" i="11"/>
  <c r="E163" i="11" s="1"/>
  <c r="E167" i="11"/>
  <c r="L59" i="11"/>
  <c r="O59" i="11"/>
  <c r="L145" i="11"/>
  <c r="O145" i="11"/>
  <c r="E15" i="11"/>
  <c r="R15" i="11" s="1"/>
  <c r="G47" i="9"/>
  <c r="G30" i="9"/>
  <c r="N261" i="17" l="1"/>
  <c r="Q261" i="17"/>
  <c r="Q260" i="17"/>
  <c r="N260" i="17"/>
  <c r="P185" i="17"/>
  <c r="E185" i="17"/>
  <c r="E11" i="17"/>
  <c r="F11" i="11"/>
  <c r="E14" i="11"/>
  <c r="R14" i="11" s="1"/>
  <c r="H13" i="11"/>
  <c r="N48" i="11"/>
  <c r="N185" i="11"/>
  <c r="E185" i="11"/>
  <c r="O64" i="11"/>
  <c r="L64" i="11"/>
  <c r="L262" i="11"/>
  <c r="O262" i="11"/>
  <c r="N261" i="11"/>
  <c r="E261" i="11"/>
  <c r="E260" i="11"/>
  <c r="N260" i="11"/>
  <c r="G12" i="11"/>
  <c r="H59" i="9"/>
  <c r="G59" i="9"/>
  <c r="Q185" i="17" l="1"/>
  <c r="N185" i="17"/>
  <c r="H12" i="11"/>
  <c r="O260" i="11"/>
  <c r="L260" i="11"/>
  <c r="G11" i="11"/>
  <c r="L261" i="11"/>
  <c r="O261" i="11"/>
  <c r="O185" i="11"/>
  <c r="L185" i="11"/>
  <c r="J59" i="9"/>
  <c r="I59" i="9"/>
  <c r="H11" i="11" l="1"/>
  <c r="I16" i="9"/>
  <c r="H16" i="9"/>
  <c r="J19" i="9"/>
  <c r="I19" i="9"/>
  <c r="H19" i="9"/>
  <c r="H265" i="9"/>
  <c r="E59" i="9" l="1"/>
  <c r="H65" i="9" l="1"/>
  <c r="J51" i="9"/>
  <c r="J52" i="9"/>
  <c r="J53" i="9"/>
  <c r="J54" i="9"/>
  <c r="J55" i="9"/>
  <c r="J56" i="9"/>
  <c r="J57" i="9"/>
  <c r="J58" i="9"/>
  <c r="J98" i="9"/>
  <c r="J103" i="9"/>
  <c r="J81" i="9"/>
  <c r="J80" i="9"/>
  <c r="J72" i="9"/>
  <c r="J70" i="9"/>
  <c r="J68" i="9"/>
  <c r="J66" i="9"/>
  <c r="J65" i="9"/>
  <c r="J60" i="9"/>
  <c r="J50" i="9"/>
  <c r="G266" i="9"/>
  <c r="J266" i="9" s="1"/>
  <c r="E34" i="10"/>
  <c r="G34" i="10" s="1"/>
  <c r="E33" i="10"/>
  <c r="I8" i="10"/>
  <c r="E35" i="10" l="1"/>
  <c r="G33" i="10"/>
  <c r="L81" i="9"/>
  <c r="J69" i="9"/>
  <c r="O149" i="9"/>
  <c r="M73" i="9"/>
  <c r="M61" i="9"/>
  <c r="M72" i="9"/>
  <c r="N72" i="9" s="1"/>
  <c r="N282" i="9"/>
  <c r="N280" i="9"/>
  <c r="N277" i="9"/>
  <c r="N276" i="9"/>
  <c r="N274" i="9"/>
  <c r="N270" i="9"/>
  <c r="N267" i="9"/>
  <c r="N264" i="9"/>
  <c r="N263" i="9"/>
  <c r="N259" i="9"/>
  <c r="N258" i="9"/>
  <c r="N257" i="9"/>
  <c r="N255" i="9"/>
  <c r="N254" i="9"/>
  <c r="N253" i="9"/>
  <c r="N251" i="9"/>
  <c r="N250" i="9"/>
  <c r="N249" i="9"/>
  <c r="N247" i="9"/>
  <c r="N246" i="9"/>
  <c r="N245" i="9"/>
  <c r="N243" i="9"/>
  <c r="N242" i="9"/>
  <c r="N241" i="9"/>
  <c r="N239" i="9"/>
  <c r="N238" i="9"/>
  <c r="N237" i="9"/>
  <c r="N235" i="9"/>
  <c r="N234" i="9"/>
  <c r="N233" i="9"/>
  <c r="N231" i="9"/>
  <c r="N230" i="9"/>
  <c r="N229" i="9"/>
  <c r="N227" i="9"/>
  <c r="N226" i="9"/>
  <c r="N225" i="9"/>
  <c r="N223" i="9"/>
  <c r="N222" i="9"/>
  <c r="N221" i="9"/>
  <c r="N219" i="9"/>
  <c r="N218" i="9"/>
  <c r="N217" i="9"/>
  <c r="N216" i="9"/>
  <c r="N215" i="9"/>
  <c r="N214" i="9"/>
  <c r="N213" i="9"/>
  <c r="N211" i="9"/>
  <c r="N210" i="9"/>
  <c r="N209" i="9"/>
  <c r="N207" i="9"/>
  <c r="N206" i="9"/>
  <c r="N205" i="9"/>
  <c r="N202" i="9"/>
  <c r="N201" i="9"/>
  <c r="N200" i="9"/>
  <c r="N199" i="9"/>
  <c r="N198" i="9"/>
  <c r="N197" i="9"/>
  <c r="N196" i="9"/>
  <c r="N195" i="9"/>
  <c r="N194" i="9"/>
  <c r="N193" i="9"/>
  <c r="N190" i="9"/>
  <c r="N189" i="9"/>
  <c r="N188" i="9"/>
  <c r="N184" i="9"/>
  <c r="N182" i="9"/>
  <c r="N179" i="9"/>
  <c r="N176" i="9"/>
  <c r="N175" i="9"/>
  <c r="N174" i="9"/>
  <c r="N172" i="9"/>
  <c r="N171" i="9"/>
  <c r="N170" i="9"/>
  <c r="N169" i="9"/>
  <c r="N166" i="9"/>
  <c r="N165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49" i="9"/>
  <c r="N148" i="9"/>
  <c r="N147" i="9"/>
  <c r="N146" i="9"/>
  <c r="N143" i="9"/>
  <c r="N142" i="9"/>
  <c r="N140" i="9"/>
  <c r="N139" i="9"/>
  <c r="N136" i="9"/>
  <c r="N135" i="9"/>
  <c r="N134" i="9"/>
  <c r="N133" i="9"/>
  <c r="N132" i="9"/>
  <c r="N131" i="9"/>
  <c r="N130" i="9"/>
  <c r="N129" i="9"/>
  <c r="N128" i="9"/>
  <c r="N127" i="9"/>
  <c r="N126" i="9"/>
  <c r="N123" i="9"/>
  <c r="N121" i="9"/>
  <c r="N120" i="9"/>
  <c r="N119" i="9"/>
  <c r="N117" i="9"/>
  <c r="N116" i="9"/>
  <c r="N115" i="9"/>
  <c r="N114" i="9"/>
  <c r="N112" i="9"/>
  <c r="N111" i="9"/>
  <c r="N110" i="9"/>
  <c r="N109" i="9"/>
  <c r="N107" i="9"/>
  <c r="N106" i="9"/>
  <c r="N103" i="9"/>
  <c r="N102" i="9"/>
  <c r="N101" i="9"/>
  <c r="N100" i="9"/>
  <c r="N99" i="9"/>
  <c r="N98" i="9"/>
  <c r="N97" i="9"/>
  <c r="N96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79" i="9"/>
  <c r="N78" i="9"/>
  <c r="N77" i="9"/>
  <c r="N76" i="9"/>
  <c r="N75" i="9"/>
  <c r="N74" i="9"/>
  <c r="N71" i="9"/>
  <c r="N67" i="9"/>
  <c r="N63" i="9"/>
  <c r="N62" i="9"/>
  <c r="N60" i="9"/>
  <c r="N57" i="9"/>
  <c r="N56" i="9"/>
  <c r="N54" i="9"/>
  <c r="N52" i="9"/>
  <c r="N51" i="9"/>
  <c r="M266" i="9"/>
  <c r="N266" i="9" s="1"/>
  <c r="M265" i="9"/>
  <c r="N265" i="9" s="1"/>
  <c r="M80" i="9"/>
  <c r="N80" i="9" s="1"/>
  <c r="M70" i="9"/>
  <c r="M69" i="9" s="1"/>
  <c r="M68" i="9"/>
  <c r="N68" i="9" s="1"/>
  <c r="M66" i="9"/>
  <c r="N66" i="9" s="1"/>
  <c r="M65" i="9"/>
  <c r="M59" i="9"/>
  <c r="O59" i="9" s="1"/>
  <c r="M58" i="9"/>
  <c r="N58" i="9" s="1"/>
  <c r="M55" i="9"/>
  <c r="N55" i="9" s="1"/>
  <c r="M53" i="9"/>
  <c r="N53" i="9" s="1"/>
  <c r="L233" i="9"/>
  <c r="L132" i="9"/>
  <c r="L57" i="9"/>
  <c r="E282" i="9"/>
  <c r="L282" i="9" s="1"/>
  <c r="J281" i="9"/>
  <c r="I281" i="9"/>
  <c r="I278" i="9" s="1"/>
  <c r="G281" i="9"/>
  <c r="F281" i="9"/>
  <c r="E280" i="9"/>
  <c r="O280" i="9" s="1"/>
  <c r="J279" i="9"/>
  <c r="J278" i="9" s="1"/>
  <c r="I279" i="9"/>
  <c r="G279" i="9"/>
  <c r="N279" i="9" s="1"/>
  <c r="F279" i="9"/>
  <c r="F278" i="9"/>
  <c r="E277" i="9"/>
  <c r="O277" i="9" s="1"/>
  <c r="E276" i="9"/>
  <c r="O276" i="9" s="1"/>
  <c r="E275" i="9"/>
  <c r="E274" i="9"/>
  <c r="O274" i="9" s="1"/>
  <c r="J273" i="9"/>
  <c r="I273" i="9"/>
  <c r="I272" i="9" s="1"/>
  <c r="H273" i="9"/>
  <c r="H272" i="9" s="1"/>
  <c r="G273" i="9"/>
  <c r="G272" i="9" s="1"/>
  <c r="E272" i="9" s="1"/>
  <c r="F273" i="9"/>
  <c r="F272" i="9" s="1"/>
  <c r="J272" i="9"/>
  <c r="E271" i="9"/>
  <c r="E270" i="9"/>
  <c r="J269" i="9"/>
  <c r="J268" i="9" s="1"/>
  <c r="I269" i="9"/>
  <c r="I268" i="9" s="1"/>
  <c r="G269" i="9"/>
  <c r="N269" i="9" s="1"/>
  <c r="F269" i="9"/>
  <c r="F268" i="9" s="1"/>
  <c r="E267" i="9"/>
  <c r="E264" i="9"/>
  <c r="O264" i="9" s="1"/>
  <c r="E263" i="9"/>
  <c r="I262" i="9"/>
  <c r="I261" i="9" s="1"/>
  <c r="H262" i="9"/>
  <c r="H261" i="9" s="1"/>
  <c r="G262" i="9"/>
  <c r="F262" i="9"/>
  <c r="F261" i="9" s="1"/>
  <c r="E259" i="9"/>
  <c r="O259" i="9" s="1"/>
  <c r="E258" i="9"/>
  <c r="E257" i="9"/>
  <c r="O257" i="9" s="1"/>
  <c r="J256" i="9"/>
  <c r="I256" i="9"/>
  <c r="G256" i="9"/>
  <c r="F256" i="9"/>
  <c r="E255" i="9"/>
  <c r="L255" i="9" s="1"/>
  <c r="E254" i="9"/>
  <c r="E253" i="9"/>
  <c r="O253" i="9" s="1"/>
  <c r="J252" i="9"/>
  <c r="I252" i="9"/>
  <c r="G252" i="9"/>
  <c r="F252" i="9"/>
  <c r="E251" i="9"/>
  <c r="O251" i="9" s="1"/>
  <c r="E250" i="9"/>
  <c r="E249" i="9"/>
  <c r="O249" i="9" s="1"/>
  <c r="J248" i="9"/>
  <c r="I248" i="9"/>
  <c r="G248" i="9"/>
  <c r="F248" i="9"/>
  <c r="E247" i="9"/>
  <c r="L247" i="9" s="1"/>
  <c r="E246" i="9"/>
  <c r="E245" i="9"/>
  <c r="O245" i="9" s="1"/>
  <c r="J244" i="9"/>
  <c r="I244" i="9"/>
  <c r="G244" i="9"/>
  <c r="F244" i="9"/>
  <c r="E243" i="9"/>
  <c r="O243" i="9" s="1"/>
  <c r="E242" i="9"/>
  <c r="E241" i="9"/>
  <c r="O241" i="9" s="1"/>
  <c r="J240" i="9"/>
  <c r="I240" i="9"/>
  <c r="G240" i="9"/>
  <c r="F240" i="9"/>
  <c r="E239" i="9"/>
  <c r="L239" i="9" s="1"/>
  <c r="E238" i="9"/>
  <c r="E237" i="9"/>
  <c r="O237" i="9" s="1"/>
  <c r="J236" i="9"/>
  <c r="I236" i="9"/>
  <c r="G236" i="9"/>
  <c r="F236" i="9"/>
  <c r="E235" i="9"/>
  <c r="O235" i="9" s="1"/>
  <c r="E234" i="9"/>
  <c r="E233" i="9"/>
  <c r="O233" i="9" s="1"/>
  <c r="J232" i="9"/>
  <c r="I232" i="9"/>
  <c r="G232" i="9"/>
  <c r="F232" i="9"/>
  <c r="E231" i="9"/>
  <c r="L231" i="9" s="1"/>
  <c r="E230" i="9"/>
  <c r="E229" i="9"/>
  <c r="O229" i="9" s="1"/>
  <c r="J228" i="9"/>
  <c r="I228" i="9"/>
  <c r="G228" i="9"/>
  <c r="F228" i="9"/>
  <c r="E227" i="9"/>
  <c r="O227" i="9" s="1"/>
  <c r="E226" i="9"/>
  <c r="E225" i="9"/>
  <c r="O225" i="9" s="1"/>
  <c r="J224" i="9"/>
  <c r="I224" i="9"/>
  <c r="G224" i="9"/>
  <c r="F224" i="9"/>
  <c r="E223" i="9"/>
  <c r="L223" i="9" s="1"/>
  <c r="E222" i="9"/>
  <c r="E221" i="9"/>
  <c r="O221" i="9" s="1"/>
  <c r="J220" i="9"/>
  <c r="I220" i="9"/>
  <c r="G220" i="9"/>
  <c r="F220" i="9"/>
  <c r="E219" i="9"/>
  <c r="O219" i="9" s="1"/>
  <c r="E218" i="9"/>
  <c r="E217" i="9"/>
  <c r="O217" i="9" s="1"/>
  <c r="E216" i="9"/>
  <c r="E215" i="9"/>
  <c r="L215" i="9" s="1"/>
  <c r="E214" i="9"/>
  <c r="O214" i="9" s="1"/>
  <c r="E213" i="9"/>
  <c r="O213" i="9" s="1"/>
  <c r="J212" i="9"/>
  <c r="I212" i="9"/>
  <c r="G212" i="9"/>
  <c r="F212" i="9"/>
  <c r="E211" i="9"/>
  <c r="O211" i="9" s="1"/>
  <c r="E210" i="9"/>
  <c r="O210" i="9" s="1"/>
  <c r="E209" i="9"/>
  <c r="O209" i="9" s="1"/>
  <c r="J208" i="9"/>
  <c r="I208" i="9"/>
  <c r="I203" i="9" s="1"/>
  <c r="G208" i="9"/>
  <c r="F208" i="9"/>
  <c r="F203" i="9" s="1"/>
  <c r="E207" i="9"/>
  <c r="L207" i="9" s="1"/>
  <c r="E206" i="9"/>
  <c r="O206" i="9" s="1"/>
  <c r="E205" i="9"/>
  <c r="O205" i="9" s="1"/>
  <c r="J204" i="9"/>
  <c r="J203" i="9" s="1"/>
  <c r="I204" i="9"/>
  <c r="G204" i="9"/>
  <c r="F204" i="9"/>
  <c r="H203" i="9"/>
  <c r="E202" i="9"/>
  <c r="O202" i="9" s="1"/>
  <c r="E201" i="9"/>
  <c r="O201" i="9" s="1"/>
  <c r="E200" i="9"/>
  <c r="O200" i="9" s="1"/>
  <c r="E199" i="9"/>
  <c r="E198" i="9"/>
  <c r="L198" i="9" s="1"/>
  <c r="E197" i="9"/>
  <c r="O197" i="9" s="1"/>
  <c r="E196" i="9"/>
  <c r="O196" i="9" s="1"/>
  <c r="E195" i="9"/>
  <c r="E194" i="9"/>
  <c r="O194" i="9" s="1"/>
  <c r="E193" i="9"/>
  <c r="O193" i="9" s="1"/>
  <c r="J192" i="9"/>
  <c r="I192" i="9"/>
  <c r="I191" i="9" s="1"/>
  <c r="G192" i="9"/>
  <c r="N192" i="9" s="1"/>
  <c r="F192" i="9"/>
  <c r="F191" i="9" s="1"/>
  <c r="J191" i="9"/>
  <c r="H191" i="9"/>
  <c r="G191" i="9"/>
  <c r="E190" i="9"/>
  <c r="E189" i="9"/>
  <c r="L189" i="9" s="1"/>
  <c r="E188" i="9"/>
  <c r="O188" i="9" s="1"/>
  <c r="J187" i="9"/>
  <c r="J186" i="9" s="1"/>
  <c r="I187" i="9"/>
  <c r="G187" i="9"/>
  <c r="N187" i="9" s="1"/>
  <c r="F187" i="9"/>
  <c r="F186" i="9" s="1"/>
  <c r="H186" i="9"/>
  <c r="E184" i="9"/>
  <c r="J183" i="9"/>
  <c r="I183" i="9"/>
  <c r="G183" i="9"/>
  <c r="F183" i="9"/>
  <c r="E182" i="9"/>
  <c r="O182" i="9" s="1"/>
  <c r="J181" i="9"/>
  <c r="I181" i="9"/>
  <c r="G181" i="9"/>
  <c r="N181" i="9" s="1"/>
  <c r="F181" i="9"/>
  <c r="G180" i="9"/>
  <c r="E179" i="9"/>
  <c r="J178" i="9"/>
  <c r="J177" i="9" s="1"/>
  <c r="I178" i="9"/>
  <c r="G178" i="9"/>
  <c r="E178" i="9" s="1"/>
  <c r="L178" i="9" s="1"/>
  <c r="F178" i="9"/>
  <c r="I177" i="9"/>
  <c r="F177" i="9"/>
  <c r="E176" i="9"/>
  <c r="O176" i="9" s="1"/>
  <c r="E175" i="9"/>
  <c r="O175" i="9" s="1"/>
  <c r="E174" i="9"/>
  <c r="J173" i="9"/>
  <c r="I173" i="9"/>
  <c r="G173" i="9"/>
  <c r="N173" i="9" s="1"/>
  <c r="F173" i="9"/>
  <c r="E172" i="9"/>
  <c r="O172" i="9" s="1"/>
  <c r="E171" i="9"/>
  <c r="O171" i="9" s="1"/>
  <c r="E170" i="9"/>
  <c r="E169" i="9"/>
  <c r="L169" i="9" s="1"/>
  <c r="J168" i="9"/>
  <c r="J167" i="9" s="1"/>
  <c r="I168" i="9"/>
  <c r="G168" i="9"/>
  <c r="F168" i="9"/>
  <c r="I167" i="9"/>
  <c r="H167" i="9"/>
  <c r="E166" i="9"/>
  <c r="O166" i="9" s="1"/>
  <c r="E165" i="9"/>
  <c r="J164" i="9"/>
  <c r="I164" i="9"/>
  <c r="H164" i="9"/>
  <c r="G164" i="9"/>
  <c r="F164" i="9"/>
  <c r="E162" i="9"/>
  <c r="O162" i="9" s="1"/>
  <c r="E161" i="9"/>
  <c r="O161" i="9" s="1"/>
  <c r="E160" i="9"/>
  <c r="O160" i="9" s="1"/>
  <c r="E159" i="9"/>
  <c r="E158" i="9"/>
  <c r="L158" i="9" s="1"/>
  <c r="E157" i="9"/>
  <c r="O157" i="9" s="1"/>
  <c r="E156" i="9"/>
  <c r="O156" i="9" s="1"/>
  <c r="E155" i="9"/>
  <c r="O155" i="9" s="1"/>
  <c r="E154" i="9"/>
  <c r="L154" i="9" s="1"/>
  <c r="E153" i="9"/>
  <c r="O153" i="9" s="1"/>
  <c r="E152" i="9"/>
  <c r="O152" i="9" s="1"/>
  <c r="E151" i="9"/>
  <c r="O151" i="9" s="1"/>
  <c r="J150" i="9"/>
  <c r="I150" i="9"/>
  <c r="H150" i="9"/>
  <c r="G150" i="9"/>
  <c r="F150" i="9"/>
  <c r="E149" i="9"/>
  <c r="L149" i="9" s="1"/>
  <c r="E148" i="9"/>
  <c r="O148" i="9" s="1"/>
  <c r="E147" i="9"/>
  <c r="O147" i="9" s="1"/>
  <c r="E146" i="9"/>
  <c r="O146" i="9" s="1"/>
  <c r="J145" i="9"/>
  <c r="I145" i="9"/>
  <c r="E145" i="9" s="1"/>
  <c r="O145" i="9" s="1"/>
  <c r="G145" i="9"/>
  <c r="N145" i="9" s="1"/>
  <c r="F145" i="9"/>
  <c r="F144" i="9" s="1"/>
  <c r="J144" i="9"/>
  <c r="G144" i="9"/>
  <c r="E143" i="9"/>
  <c r="O143" i="9" s="1"/>
  <c r="E142" i="9"/>
  <c r="O142" i="9" s="1"/>
  <c r="J141" i="9"/>
  <c r="I141" i="9"/>
  <c r="E141" i="9" s="1"/>
  <c r="O141" i="9" s="1"/>
  <c r="G141" i="9"/>
  <c r="N141" i="9" s="1"/>
  <c r="F141" i="9"/>
  <c r="E140" i="9"/>
  <c r="L140" i="9" s="1"/>
  <c r="E139" i="9"/>
  <c r="O139" i="9" s="1"/>
  <c r="J138" i="9"/>
  <c r="I138" i="9"/>
  <c r="G138" i="9"/>
  <c r="N138" i="9" s="1"/>
  <c r="F138" i="9"/>
  <c r="E137" i="9"/>
  <c r="E136" i="9"/>
  <c r="O136" i="9" s="1"/>
  <c r="E135" i="9"/>
  <c r="L135" i="9" s="1"/>
  <c r="E134" i="9"/>
  <c r="O134" i="9" s="1"/>
  <c r="E133" i="9"/>
  <c r="O133" i="9" s="1"/>
  <c r="E132" i="9"/>
  <c r="O132" i="9" s="1"/>
  <c r="E131" i="9"/>
  <c r="L131" i="9" s="1"/>
  <c r="E130" i="9"/>
  <c r="O130" i="9" s="1"/>
  <c r="E129" i="9"/>
  <c r="O129" i="9" s="1"/>
  <c r="E128" i="9"/>
  <c r="O128" i="9" s="1"/>
  <c r="E127" i="9"/>
  <c r="O127" i="9" s="1"/>
  <c r="E126" i="9"/>
  <c r="O126" i="9" s="1"/>
  <c r="J125" i="9"/>
  <c r="I125" i="9"/>
  <c r="H125" i="9"/>
  <c r="G125" i="9"/>
  <c r="F125" i="9"/>
  <c r="E124" i="9"/>
  <c r="E123" i="9"/>
  <c r="O123" i="9" s="1"/>
  <c r="J122" i="9"/>
  <c r="I122" i="9"/>
  <c r="H122" i="9"/>
  <c r="G122" i="9"/>
  <c r="F122" i="9"/>
  <c r="E121" i="9"/>
  <c r="L121" i="9" s="1"/>
  <c r="E120" i="9"/>
  <c r="O120" i="9" s="1"/>
  <c r="E119" i="9"/>
  <c r="O119" i="9" s="1"/>
  <c r="J118" i="9"/>
  <c r="I118" i="9"/>
  <c r="H118" i="9"/>
  <c r="G118" i="9"/>
  <c r="E117" i="9"/>
  <c r="O117" i="9" s="1"/>
  <c r="E116" i="9"/>
  <c r="L116" i="9" s="1"/>
  <c r="E115" i="9"/>
  <c r="O115" i="9" s="1"/>
  <c r="E114" i="9"/>
  <c r="O114" i="9" s="1"/>
  <c r="J113" i="9"/>
  <c r="I113" i="9"/>
  <c r="H113" i="9"/>
  <c r="G113" i="9"/>
  <c r="F113" i="9"/>
  <c r="E112" i="9"/>
  <c r="L112" i="9" s="1"/>
  <c r="E111" i="9"/>
  <c r="O111" i="9" s="1"/>
  <c r="E110" i="9"/>
  <c r="O110" i="9" s="1"/>
  <c r="E109" i="9"/>
  <c r="O109" i="9" s="1"/>
  <c r="J108" i="9"/>
  <c r="I108" i="9"/>
  <c r="H108" i="9"/>
  <c r="G108" i="9"/>
  <c r="F108" i="9"/>
  <c r="E107" i="9"/>
  <c r="O107" i="9" s="1"/>
  <c r="E106" i="9"/>
  <c r="O106" i="9" s="1"/>
  <c r="J105" i="9"/>
  <c r="I105" i="9"/>
  <c r="H105" i="9"/>
  <c r="G105" i="9"/>
  <c r="F105" i="9"/>
  <c r="E104" i="9"/>
  <c r="L103" i="9"/>
  <c r="E102" i="9"/>
  <c r="L102" i="9" s="1"/>
  <c r="E101" i="9"/>
  <c r="O101" i="9" s="1"/>
  <c r="E100" i="9"/>
  <c r="O100" i="9" s="1"/>
  <c r="E99" i="9"/>
  <c r="O99" i="9" s="1"/>
  <c r="L98" i="9"/>
  <c r="E97" i="9"/>
  <c r="L97" i="9" s="1"/>
  <c r="E96" i="9"/>
  <c r="O96" i="9" s="1"/>
  <c r="J95" i="9"/>
  <c r="I95" i="9"/>
  <c r="H95" i="9"/>
  <c r="G95" i="9"/>
  <c r="F95" i="9"/>
  <c r="E94" i="9"/>
  <c r="O94" i="9" s="1"/>
  <c r="E93" i="9"/>
  <c r="O93" i="9" s="1"/>
  <c r="E92" i="9"/>
  <c r="L92" i="9" s="1"/>
  <c r="E91" i="9"/>
  <c r="O91" i="9" s="1"/>
  <c r="E90" i="9"/>
  <c r="O90" i="9" s="1"/>
  <c r="E89" i="9"/>
  <c r="O89" i="9" s="1"/>
  <c r="E88" i="9"/>
  <c r="O88" i="9" s="1"/>
  <c r="E87" i="9"/>
  <c r="O87" i="9" s="1"/>
  <c r="E86" i="9"/>
  <c r="O86" i="9" s="1"/>
  <c r="E85" i="9"/>
  <c r="O85" i="9" s="1"/>
  <c r="E84" i="9"/>
  <c r="L84" i="9" s="1"/>
  <c r="E83" i="9"/>
  <c r="O83" i="9" s="1"/>
  <c r="O82" i="9"/>
  <c r="E79" i="9"/>
  <c r="O79" i="9" s="1"/>
  <c r="E78" i="9"/>
  <c r="L78" i="9" s="1"/>
  <c r="E77" i="9"/>
  <c r="O77" i="9" s="1"/>
  <c r="E76" i="9"/>
  <c r="O76" i="9" s="1"/>
  <c r="E75" i="9"/>
  <c r="O75" i="9" s="1"/>
  <c r="E74" i="9"/>
  <c r="L74" i="9" s="1"/>
  <c r="J73" i="9"/>
  <c r="I73" i="9"/>
  <c r="H73" i="9"/>
  <c r="G73" i="9"/>
  <c r="F73" i="9"/>
  <c r="O72" i="9"/>
  <c r="E71" i="9"/>
  <c r="O71" i="9" s="1"/>
  <c r="O70" i="9"/>
  <c r="I69" i="9"/>
  <c r="H69" i="9"/>
  <c r="G69" i="9"/>
  <c r="F69" i="9"/>
  <c r="L68" i="9"/>
  <c r="L65" i="9"/>
  <c r="I64" i="9"/>
  <c r="H64" i="9"/>
  <c r="G64" i="9"/>
  <c r="F64" i="9"/>
  <c r="E63" i="9"/>
  <c r="O63" i="9" s="1"/>
  <c r="E62" i="9"/>
  <c r="O62" i="9" s="1"/>
  <c r="J61" i="9"/>
  <c r="I61" i="9"/>
  <c r="H61" i="9"/>
  <c r="G61" i="9"/>
  <c r="F61" i="9"/>
  <c r="O60" i="9"/>
  <c r="O57" i="9"/>
  <c r="L54" i="9"/>
  <c r="I49" i="9"/>
  <c r="G49" i="9"/>
  <c r="F49" i="9"/>
  <c r="E47" i="9"/>
  <c r="E46" i="9"/>
  <c r="E45" i="9"/>
  <c r="E44" i="9"/>
  <c r="E43" i="9"/>
  <c r="E42" i="9"/>
  <c r="E41" i="9"/>
  <c r="J40" i="9"/>
  <c r="I40" i="9"/>
  <c r="H40" i="9"/>
  <c r="G40" i="9"/>
  <c r="F40" i="9"/>
  <c r="E39" i="9"/>
  <c r="E38" i="9"/>
  <c r="E37" i="9"/>
  <c r="E36" i="9"/>
  <c r="E35" i="9"/>
  <c r="E34" i="9"/>
  <c r="E33" i="9"/>
  <c r="J32" i="9"/>
  <c r="I32" i="9"/>
  <c r="H32" i="9"/>
  <c r="G32" i="9"/>
  <c r="F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J15" i="9"/>
  <c r="I15" i="9"/>
  <c r="H15" i="9"/>
  <c r="G15" i="9"/>
  <c r="F15" i="9"/>
  <c r="L75" i="9" l="1"/>
  <c r="E61" i="9"/>
  <c r="O61" i="9" s="1"/>
  <c r="N113" i="9"/>
  <c r="E122" i="9"/>
  <c r="F180" i="9"/>
  <c r="J180" i="9"/>
  <c r="L79" i="9"/>
  <c r="L109" i="9"/>
  <c r="L136" i="9"/>
  <c r="L188" i="9"/>
  <c r="L211" i="9"/>
  <c r="L241" i="9"/>
  <c r="O169" i="9"/>
  <c r="L93" i="9"/>
  <c r="L206" i="9"/>
  <c r="E164" i="9"/>
  <c r="E168" i="9"/>
  <c r="O168" i="9" s="1"/>
  <c r="G268" i="9"/>
  <c r="L85" i="9"/>
  <c r="L117" i="9"/>
  <c r="L146" i="9"/>
  <c r="L194" i="9"/>
  <c r="L217" i="9"/>
  <c r="L249" i="9"/>
  <c r="O92" i="9"/>
  <c r="O189" i="9"/>
  <c r="F14" i="9"/>
  <c r="J14" i="9"/>
  <c r="N61" i="9"/>
  <c r="N73" i="9"/>
  <c r="E150" i="9"/>
  <c r="H163" i="9"/>
  <c r="E181" i="9"/>
  <c r="G186" i="9"/>
  <c r="G260" i="9"/>
  <c r="L89" i="9"/>
  <c r="L128" i="9"/>
  <c r="L160" i="9"/>
  <c r="L200" i="9"/>
  <c r="L225" i="9"/>
  <c r="L257" i="9"/>
  <c r="O112" i="9"/>
  <c r="O207" i="9"/>
  <c r="O266" i="9"/>
  <c r="O80" i="9"/>
  <c r="N59" i="9"/>
  <c r="I14" i="9"/>
  <c r="E32" i="9"/>
  <c r="H14" i="9"/>
  <c r="N69" i="9"/>
  <c r="F48" i="9"/>
  <c r="F13" i="9" s="1"/>
  <c r="F12" i="9" s="1"/>
  <c r="O170" i="9"/>
  <c r="L170" i="9"/>
  <c r="O234" i="9"/>
  <c r="L234" i="9"/>
  <c r="N168" i="9"/>
  <c r="O74" i="9"/>
  <c r="O131" i="9"/>
  <c r="O223" i="9"/>
  <c r="O239" i="9"/>
  <c r="O255" i="9"/>
  <c r="O282" i="9"/>
  <c r="E15" i="9"/>
  <c r="N95" i="9"/>
  <c r="E118" i="9"/>
  <c r="I163" i="9"/>
  <c r="E173" i="9"/>
  <c r="O179" i="9"/>
  <c r="L179" i="9"/>
  <c r="O184" i="9"/>
  <c r="L184" i="9"/>
  <c r="E191" i="9"/>
  <c r="E208" i="9"/>
  <c r="N208" i="9"/>
  <c r="E228" i="9"/>
  <c r="N228" i="9"/>
  <c r="O230" i="9"/>
  <c r="L230" i="9"/>
  <c r="E244" i="9"/>
  <c r="N244" i="9"/>
  <c r="O246" i="9"/>
  <c r="L246" i="9"/>
  <c r="H260" i="9"/>
  <c r="N260" i="9" s="1"/>
  <c r="N262" i="9"/>
  <c r="O263" i="9"/>
  <c r="L263" i="9"/>
  <c r="O267" i="9"/>
  <c r="L267" i="9"/>
  <c r="E269" i="9"/>
  <c r="E281" i="9"/>
  <c r="N281" i="9"/>
  <c r="L61" i="9"/>
  <c r="L71" i="9"/>
  <c r="L76" i="9"/>
  <c r="L82" i="9"/>
  <c r="L86" i="9"/>
  <c r="L90" i="9"/>
  <c r="L94" i="9"/>
  <c r="L100" i="9"/>
  <c r="L106" i="9"/>
  <c r="L110" i="9"/>
  <c r="L114" i="9"/>
  <c r="L119" i="9"/>
  <c r="L129" i="9"/>
  <c r="L133" i="9"/>
  <c r="L142" i="9"/>
  <c r="L147" i="9"/>
  <c r="L152" i="9"/>
  <c r="L156" i="9"/>
  <c r="L161" i="9"/>
  <c r="L175" i="9"/>
  <c r="L182" i="9"/>
  <c r="L196" i="9"/>
  <c r="L201" i="9"/>
  <c r="L213" i="9"/>
  <c r="L219" i="9"/>
  <c r="L227" i="9"/>
  <c r="L235" i="9"/>
  <c r="L243" i="9"/>
  <c r="L251" i="9"/>
  <c r="L259" i="9"/>
  <c r="L280" i="9"/>
  <c r="O78" i="9"/>
  <c r="O97" i="9"/>
  <c r="O116" i="9"/>
  <c r="O135" i="9"/>
  <c r="O154" i="9"/>
  <c r="E248" i="9"/>
  <c r="N248" i="9"/>
  <c r="L99" i="9"/>
  <c r="L274" i="9"/>
  <c r="E113" i="9"/>
  <c r="J163" i="9"/>
  <c r="G177" i="9"/>
  <c r="E177" i="9" s="1"/>
  <c r="N178" i="9"/>
  <c r="E183" i="9"/>
  <c r="N183" i="9"/>
  <c r="O195" i="9"/>
  <c r="L195" i="9"/>
  <c r="O199" i="9"/>
  <c r="L199" i="9"/>
  <c r="E204" i="9"/>
  <c r="N204" i="9"/>
  <c r="O216" i="9"/>
  <c r="L216" i="9"/>
  <c r="E224" i="9"/>
  <c r="N224" i="9"/>
  <c r="O226" i="9"/>
  <c r="L226" i="9"/>
  <c r="E240" i="9"/>
  <c r="N240" i="9"/>
  <c r="O242" i="9"/>
  <c r="L242" i="9"/>
  <c r="E256" i="9"/>
  <c r="N256" i="9"/>
  <c r="O258" i="9"/>
  <c r="L258" i="9"/>
  <c r="F260" i="9"/>
  <c r="F185" i="9" s="1"/>
  <c r="O270" i="9"/>
  <c r="L270" i="9"/>
  <c r="E279" i="9"/>
  <c r="L62" i="9"/>
  <c r="L77" i="9"/>
  <c r="L83" i="9"/>
  <c r="L87" i="9"/>
  <c r="L91" i="9"/>
  <c r="L96" i="9"/>
  <c r="L101" i="9"/>
  <c r="L107" i="9"/>
  <c r="L111" i="9"/>
  <c r="L115" i="9"/>
  <c r="L120" i="9"/>
  <c r="L126" i="9"/>
  <c r="L130" i="9"/>
  <c r="L134" i="9"/>
  <c r="L139" i="9"/>
  <c r="L143" i="9"/>
  <c r="L148" i="9"/>
  <c r="L153" i="9"/>
  <c r="L157" i="9"/>
  <c r="L162" i="9"/>
  <c r="L171" i="9"/>
  <c r="L176" i="9"/>
  <c r="L197" i="9"/>
  <c r="L202" i="9"/>
  <c r="L209" i="9"/>
  <c r="L214" i="9"/>
  <c r="L221" i="9"/>
  <c r="L229" i="9"/>
  <c r="L237" i="9"/>
  <c r="L245" i="9"/>
  <c r="L253" i="9"/>
  <c r="L264" i="9"/>
  <c r="O84" i="9"/>
  <c r="O102" i="9"/>
  <c r="O121" i="9"/>
  <c r="O140" i="9"/>
  <c r="O158" i="9"/>
  <c r="O178" i="9"/>
  <c r="O198" i="9"/>
  <c r="O215" i="9"/>
  <c r="O231" i="9"/>
  <c r="O247" i="9"/>
  <c r="M50" i="9"/>
  <c r="M49" i="9" s="1"/>
  <c r="O159" i="9"/>
  <c r="L159" i="9"/>
  <c r="E212" i="9"/>
  <c r="N212" i="9"/>
  <c r="O218" i="9"/>
  <c r="L218" i="9"/>
  <c r="E232" i="9"/>
  <c r="N232" i="9"/>
  <c r="O250" i="9"/>
  <c r="L250" i="9"/>
  <c r="L123" i="9"/>
  <c r="L141" i="9"/>
  <c r="L151" i="9"/>
  <c r="L155" i="9"/>
  <c r="L168" i="9"/>
  <c r="G48" i="9"/>
  <c r="H49" i="9"/>
  <c r="H48" i="9" s="1"/>
  <c r="E73" i="9"/>
  <c r="E108" i="9"/>
  <c r="N108" i="9"/>
  <c r="E40" i="9"/>
  <c r="E105" i="9"/>
  <c r="E125" i="9"/>
  <c r="N125" i="9"/>
  <c r="E138" i="9"/>
  <c r="O165" i="9"/>
  <c r="L165" i="9"/>
  <c r="F167" i="9"/>
  <c r="F163" i="9" s="1"/>
  <c r="O174" i="9"/>
  <c r="L174" i="9"/>
  <c r="E187" i="9"/>
  <c r="O190" i="9"/>
  <c r="L190" i="9"/>
  <c r="E220" i="9"/>
  <c r="N220" i="9"/>
  <c r="O222" i="9"/>
  <c r="L222" i="9"/>
  <c r="E236" i="9"/>
  <c r="N236" i="9"/>
  <c r="O238" i="9"/>
  <c r="L238" i="9"/>
  <c r="E252" i="9"/>
  <c r="N252" i="9"/>
  <c r="O254" i="9"/>
  <c r="L254" i="9"/>
  <c r="L63" i="9"/>
  <c r="L88" i="9"/>
  <c r="L127" i="9"/>
  <c r="L145" i="9"/>
  <c r="L166" i="9"/>
  <c r="L172" i="9"/>
  <c r="L193" i="9"/>
  <c r="L205" i="9"/>
  <c r="L210" i="9"/>
  <c r="M64" i="9"/>
  <c r="N64" i="9" s="1"/>
  <c r="N65" i="9"/>
  <c r="N105" i="9"/>
  <c r="N70" i="9"/>
  <c r="L50" i="9"/>
  <c r="O66" i="9"/>
  <c r="L80" i="9"/>
  <c r="L266" i="9"/>
  <c r="I260" i="9"/>
  <c r="O103" i="9"/>
  <c r="E95" i="9"/>
  <c r="O95" i="9" s="1"/>
  <c r="O98" i="9"/>
  <c r="O81" i="9"/>
  <c r="L72" i="9"/>
  <c r="L70" i="9"/>
  <c r="I48" i="9"/>
  <c r="E69" i="9"/>
  <c r="O68" i="9"/>
  <c r="L66" i="9"/>
  <c r="O65" i="9"/>
  <c r="L60" i="9"/>
  <c r="L59" i="9"/>
  <c r="L58" i="9"/>
  <c r="O58" i="9"/>
  <c r="O54" i="9"/>
  <c r="O53" i="9"/>
  <c r="L53" i="9"/>
  <c r="E268" i="9"/>
  <c r="I144" i="9"/>
  <c r="E144" i="9" s="1"/>
  <c r="I180" i="9"/>
  <c r="E180" i="9" s="1"/>
  <c r="I186" i="9"/>
  <c r="E192" i="9"/>
  <c r="E273" i="9"/>
  <c r="G278" i="9"/>
  <c r="E278" i="9" s="1"/>
  <c r="G14" i="9"/>
  <c r="G167" i="9"/>
  <c r="G203" i="9"/>
  <c r="G261" i="9"/>
  <c r="J40" i="6"/>
  <c r="O181" i="9" l="1"/>
  <c r="L181" i="9"/>
  <c r="H185" i="9"/>
  <c r="H13" i="9"/>
  <c r="H12" i="9" s="1"/>
  <c r="N49" i="9"/>
  <c r="N50" i="9"/>
  <c r="O232" i="9"/>
  <c r="L232" i="9"/>
  <c r="F11" i="9"/>
  <c r="O192" i="9"/>
  <c r="L192" i="9"/>
  <c r="O138" i="9"/>
  <c r="L138" i="9"/>
  <c r="O256" i="9"/>
  <c r="L256" i="9"/>
  <c r="O240" i="9"/>
  <c r="L240" i="9"/>
  <c r="O224" i="9"/>
  <c r="L224" i="9"/>
  <c r="O204" i="9"/>
  <c r="L204" i="9"/>
  <c r="O236" i="9"/>
  <c r="L236" i="9"/>
  <c r="O105" i="9"/>
  <c r="L105" i="9"/>
  <c r="L269" i="9"/>
  <c r="O269" i="9"/>
  <c r="O208" i="9"/>
  <c r="L208" i="9"/>
  <c r="I185" i="9"/>
  <c r="O50" i="9"/>
  <c r="L279" i="9"/>
  <c r="O279" i="9"/>
  <c r="O244" i="9"/>
  <c r="L244" i="9"/>
  <c r="O228" i="9"/>
  <c r="L228" i="9"/>
  <c r="O252" i="9"/>
  <c r="L252" i="9"/>
  <c r="O220" i="9"/>
  <c r="L220" i="9"/>
  <c r="O73" i="9"/>
  <c r="L73" i="9"/>
  <c r="O212" i="9"/>
  <c r="L212" i="9"/>
  <c r="N261" i="9"/>
  <c r="O187" i="9"/>
  <c r="L187" i="9"/>
  <c r="O125" i="9"/>
  <c r="L125" i="9"/>
  <c r="O108" i="9"/>
  <c r="L108" i="9"/>
  <c r="M48" i="9"/>
  <c r="N48" i="9" s="1"/>
  <c r="O183" i="9"/>
  <c r="L183" i="9"/>
  <c r="O113" i="9"/>
  <c r="L113" i="9"/>
  <c r="O248" i="9"/>
  <c r="L248" i="9"/>
  <c r="O281" i="9"/>
  <c r="L281" i="9"/>
  <c r="L173" i="9"/>
  <c r="O173" i="9"/>
  <c r="L95" i="9"/>
  <c r="O69" i="9"/>
  <c r="L69" i="9"/>
  <c r="E167" i="9"/>
  <c r="G163" i="9"/>
  <c r="E163" i="9" s="1"/>
  <c r="E14" i="9"/>
  <c r="G13" i="9"/>
  <c r="I13" i="9"/>
  <c r="I12" i="9" s="1"/>
  <c r="E186" i="9"/>
  <c r="E203" i="9"/>
  <c r="G185" i="9"/>
  <c r="H11" i="9" l="1"/>
  <c r="I11" i="9"/>
  <c r="N185" i="9"/>
  <c r="G12" i="9"/>
  <c r="G11" i="9" l="1"/>
  <c r="I266" i="6"/>
  <c r="I265" i="6"/>
  <c r="I72" i="6" l="1"/>
  <c r="I58" i="6"/>
  <c r="I50" i="6" l="1"/>
  <c r="H50" i="6"/>
  <c r="H273" i="6" l="1"/>
  <c r="H272" i="6" s="1"/>
  <c r="H203" i="6"/>
  <c r="H191" i="6"/>
  <c r="H186" i="6"/>
  <c r="H167" i="6"/>
  <c r="H164" i="6"/>
  <c r="H150" i="6"/>
  <c r="H163" i="6" l="1"/>
  <c r="E282" i="6" l="1"/>
  <c r="J281" i="6"/>
  <c r="I281" i="6"/>
  <c r="G281" i="6"/>
  <c r="F281" i="6"/>
  <c r="E280" i="6"/>
  <c r="J279" i="6"/>
  <c r="I279" i="6"/>
  <c r="G279" i="6"/>
  <c r="F279" i="6"/>
  <c r="F278" i="6" s="1"/>
  <c r="E277" i="6"/>
  <c r="E276" i="6"/>
  <c r="E275" i="6"/>
  <c r="E274" i="6"/>
  <c r="J273" i="6"/>
  <c r="I273" i="6"/>
  <c r="I272" i="6" s="1"/>
  <c r="G273" i="6"/>
  <c r="G272" i="6" s="1"/>
  <c r="F273" i="6"/>
  <c r="F272" i="6" s="1"/>
  <c r="J272" i="6"/>
  <c r="E271" i="6"/>
  <c r="E270" i="6"/>
  <c r="J269" i="6"/>
  <c r="J268" i="6" s="1"/>
  <c r="I269" i="6"/>
  <c r="I268" i="6" s="1"/>
  <c r="G269" i="6"/>
  <c r="G268" i="6" s="1"/>
  <c r="F269" i="6"/>
  <c r="F268" i="6" s="1"/>
  <c r="E267" i="6"/>
  <c r="E266" i="6"/>
  <c r="E265" i="6"/>
  <c r="E264" i="6"/>
  <c r="E263" i="6"/>
  <c r="J262" i="6"/>
  <c r="J261" i="6" s="1"/>
  <c r="I262" i="6"/>
  <c r="I261" i="6" s="1"/>
  <c r="H262" i="6"/>
  <c r="H261" i="6" s="1"/>
  <c r="G262" i="6"/>
  <c r="F262" i="6"/>
  <c r="E259" i="6"/>
  <c r="E258" i="6"/>
  <c r="E257" i="6"/>
  <c r="J256" i="6"/>
  <c r="I256" i="6"/>
  <c r="G256" i="6"/>
  <c r="F256" i="6"/>
  <c r="E255" i="6"/>
  <c r="E254" i="6"/>
  <c r="E253" i="6"/>
  <c r="J252" i="6"/>
  <c r="I252" i="6"/>
  <c r="G252" i="6"/>
  <c r="F252" i="6"/>
  <c r="E251" i="6"/>
  <c r="E250" i="6"/>
  <c r="E249" i="6"/>
  <c r="J248" i="6"/>
  <c r="I248" i="6"/>
  <c r="G248" i="6"/>
  <c r="F248" i="6"/>
  <c r="E247" i="6"/>
  <c r="E246" i="6"/>
  <c r="E245" i="6"/>
  <c r="J244" i="6"/>
  <c r="I244" i="6"/>
  <c r="G244" i="6"/>
  <c r="F244" i="6"/>
  <c r="E243" i="6"/>
  <c r="E242" i="6"/>
  <c r="E241" i="6"/>
  <c r="J240" i="6"/>
  <c r="I240" i="6"/>
  <c r="G240" i="6"/>
  <c r="F240" i="6"/>
  <c r="E239" i="6"/>
  <c r="E238" i="6"/>
  <c r="E237" i="6"/>
  <c r="J236" i="6"/>
  <c r="I236" i="6"/>
  <c r="G236" i="6"/>
  <c r="F236" i="6"/>
  <c r="E235" i="6"/>
  <c r="E234" i="6"/>
  <c r="E233" i="6"/>
  <c r="J232" i="6"/>
  <c r="I232" i="6"/>
  <c r="G232" i="6"/>
  <c r="F232" i="6"/>
  <c r="E231" i="6"/>
  <c r="E230" i="6"/>
  <c r="E229" i="6"/>
  <c r="J228" i="6"/>
  <c r="I228" i="6"/>
  <c r="G228" i="6"/>
  <c r="F228" i="6"/>
  <c r="E227" i="6"/>
  <c r="E226" i="6"/>
  <c r="E225" i="6"/>
  <c r="J224" i="6"/>
  <c r="I224" i="6"/>
  <c r="G224" i="6"/>
  <c r="F224" i="6"/>
  <c r="E223" i="6"/>
  <c r="E222" i="6"/>
  <c r="E221" i="6"/>
  <c r="J220" i="6"/>
  <c r="I220" i="6"/>
  <c r="G220" i="6"/>
  <c r="F220" i="6"/>
  <c r="E219" i="6"/>
  <c r="E218" i="6"/>
  <c r="E217" i="6"/>
  <c r="E216" i="6"/>
  <c r="E215" i="6"/>
  <c r="E214" i="6"/>
  <c r="E213" i="6"/>
  <c r="J212" i="6"/>
  <c r="I212" i="6"/>
  <c r="G212" i="6"/>
  <c r="F212" i="6"/>
  <c r="E211" i="6"/>
  <c r="E210" i="6"/>
  <c r="E209" i="6"/>
  <c r="J208" i="6"/>
  <c r="I208" i="6"/>
  <c r="G208" i="6"/>
  <c r="F208" i="6"/>
  <c r="E207" i="6"/>
  <c r="E206" i="6"/>
  <c r="E205" i="6"/>
  <c r="J204" i="6"/>
  <c r="I204" i="6"/>
  <c r="G204" i="6"/>
  <c r="F204" i="6"/>
  <c r="E202" i="6"/>
  <c r="E201" i="6"/>
  <c r="E200" i="6"/>
  <c r="E199" i="6"/>
  <c r="E198" i="6"/>
  <c r="E197" i="6"/>
  <c r="E196" i="6"/>
  <c r="E195" i="6"/>
  <c r="E194" i="6"/>
  <c r="E193" i="6"/>
  <c r="J192" i="6"/>
  <c r="J191" i="6" s="1"/>
  <c r="I192" i="6"/>
  <c r="I191" i="6" s="1"/>
  <c r="G192" i="6"/>
  <c r="G191" i="6" s="1"/>
  <c r="F192" i="6"/>
  <c r="F191" i="6" s="1"/>
  <c r="E190" i="6"/>
  <c r="E189" i="6"/>
  <c r="E188" i="6"/>
  <c r="J187" i="6"/>
  <c r="I187" i="6"/>
  <c r="I186" i="6" s="1"/>
  <c r="G187" i="6"/>
  <c r="G186" i="6" s="1"/>
  <c r="F187" i="6"/>
  <c r="F186" i="6" s="1"/>
  <c r="J186" i="6"/>
  <c r="E184" i="6"/>
  <c r="J183" i="6"/>
  <c r="I183" i="6"/>
  <c r="G183" i="6"/>
  <c r="F183" i="6"/>
  <c r="E182" i="6"/>
  <c r="J181" i="6"/>
  <c r="I181" i="6"/>
  <c r="G181" i="6"/>
  <c r="F181" i="6"/>
  <c r="E179" i="6"/>
  <c r="J178" i="6"/>
  <c r="I178" i="6"/>
  <c r="G178" i="6"/>
  <c r="G177" i="6" s="1"/>
  <c r="F178" i="6"/>
  <c r="F177" i="6" s="1"/>
  <c r="J177" i="6"/>
  <c r="I177" i="6"/>
  <c r="E176" i="6"/>
  <c r="E175" i="6"/>
  <c r="E174" i="6"/>
  <c r="J173" i="6"/>
  <c r="I173" i="6"/>
  <c r="G173" i="6"/>
  <c r="F173" i="6"/>
  <c r="E172" i="6"/>
  <c r="E171" i="6"/>
  <c r="E170" i="6"/>
  <c r="E169" i="6"/>
  <c r="J168" i="6"/>
  <c r="I168" i="6"/>
  <c r="I167" i="6" s="1"/>
  <c r="G168" i="6"/>
  <c r="F168" i="6"/>
  <c r="F167" i="6" s="1"/>
  <c r="J167" i="6"/>
  <c r="J163" i="6" s="1"/>
  <c r="E166" i="6"/>
  <c r="E165" i="6"/>
  <c r="J164" i="6"/>
  <c r="I164" i="6"/>
  <c r="G164" i="6"/>
  <c r="F164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J150" i="6"/>
  <c r="I150" i="6"/>
  <c r="G150" i="6"/>
  <c r="F150" i="6"/>
  <c r="E149" i="6"/>
  <c r="E148" i="6"/>
  <c r="E147" i="6"/>
  <c r="E146" i="6"/>
  <c r="J145" i="6"/>
  <c r="I145" i="6"/>
  <c r="I144" i="6" s="1"/>
  <c r="G145" i="6"/>
  <c r="G144" i="6" s="1"/>
  <c r="F145" i="6"/>
  <c r="F144" i="6" s="1"/>
  <c r="J144" i="6"/>
  <c r="E143" i="6"/>
  <c r="E142" i="6"/>
  <c r="J141" i="6"/>
  <c r="I141" i="6"/>
  <c r="G141" i="6"/>
  <c r="F141" i="6"/>
  <c r="E140" i="6"/>
  <c r="E139" i="6"/>
  <c r="J138" i="6"/>
  <c r="I138" i="6"/>
  <c r="G138" i="6"/>
  <c r="F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J125" i="6"/>
  <c r="I125" i="6"/>
  <c r="H125" i="6"/>
  <c r="G125" i="6"/>
  <c r="F125" i="6"/>
  <c r="E124" i="6"/>
  <c r="E123" i="6"/>
  <c r="J122" i="6"/>
  <c r="I122" i="6"/>
  <c r="H122" i="6"/>
  <c r="G122" i="6"/>
  <c r="F122" i="6"/>
  <c r="E121" i="6"/>
  <c r="E120" i="6"/>
  <c r="E119" i="6"/>
  <c r="J118" i="6"/>
  <c r="I118" i="6"/>
  <c r="H118" i="6"/>
  <c r="G118" i="6"/>
  <c r="E117" i="6"/>
  <c r="E116" i="6"/>
  <c r="E115" i="6"/>
  <c r="E114" i="6"/>
  <c r="J113" i="6"/>
  <c r="I113" i="6"/>
  <c r="H113" i="6"/>
  <c r="G113" i="6"/>
  <c r="F113" i="6"/>
  <c r="E112" i="6"/>
  <c r="E111" i="6"/>
  <c r="E110" i="6"/>
  <c r="E109" i="6"/>
  <c r="J108" i="6"/>
  <c r="I108" i="6"/>
  <c r="H108" i="6"/>
  <c r="G108" i="6"/>
  <c r="F108" i="6"/>
  <c r="E107" i="6"/>
  <c r="E106" i="6"/>
  <c r="J105" i="6"/>
  <c r="I105" i="6"/>
  <c r="H105" i="6"/>
  <c r="G105" i="6"/>
  <c r="F105" i="6"/>
  <c r="E104" i="6"/>
  <c r="E103" i="6"/>
  <c r="E102" i="6"/>
  <c r="E101" i="6"/>
  <c r="E100" i="6"/>
  <c r="E99" i="6"/>
  <c r="E98" i="6"/>
  <c r="E97" i="6"/>
  <c r="E96" i="6"/>
  <c r="J95" i="6"/>
  <c r="I95" i="6"/>
  <c r="H95" i="6"/>
  <c r="G95" i="6"/>
  <c r="F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J73" i="6"/>
  <c r="I73" i="6"/>
  <c r="H73" i="6"/>
  <c r="G73" i="6"/>
  <c r="F73" i="6"/>
  <c r="E72" i="6"/>
  <c r="E71" i="6"/>
  <c r="I69" i="6"/>
  <c r="E70" i="6"/>
  <c r="J69" i="6"/>
  <c r="H69" i="6"/>
  <c r="G69" i="6"/>
  <c r="F69" i="6"/>
  <c r="E68" i="6"/>
  <c r="E67" i="6"/>
  <c r="E66" i="6"/>
  <c r="E65" i="6"/>
  <c r="J64" i="6"/>
  <c r="I64" i="6"/>
  <c r="H64" i="6"/>
  <c r="G64" i="6"/>
  <c r="F64" i="6"/>
  <c r="E63" i="6"/>
  <c r="E62" i="6"/>
  <c r="J61" i="6"/>
  <c r="I61" i="6"/>
  <c r="H61" i="6"/>
  <c r="G61" i="6"/>
  <c r="F61" i="6"/>
  <c r="E60" i="6"/>
  <c r="E59" i="6"/>
  <c r="E58" i="6"/>
  <c r="E57" i="6"/>
  <c r="E56" i="6"/>
  <c r="E55" i="6"/>
  <c r="E54" i="6"/>
  <c r="E53" i="6"/>
  <c r="E52" i="6"/>
  <c r="E51" i="6"/>
  <c r="E50" i="6"/>
  <c r="J49" i="6"/>
  <c r="I49" i="6"/>
  <c r="G49" i="6"/>
  <c r="F49" i="6"/>
  <c r="E47" i="6"/>
  <c r="E46" i="6"/>
  <c r="E45" i="6"/>
  <c r="E44" i="6"/>
  <c r="E43" i="6"/>
  <c r="E42" i="6"/>
  <c r="E41" i="6"/>
  <c r="I40" i="6"/>
  <c r="H40" i="6"/>
  <c r="G40" i="6"/>
  <c r="F40" i="6"/>
  <c r="E39" i="6"/>
  <c r="E38" i="6"/>
  <c r="E37" i="6"/>
  <c r="E36" i="6"/>
  <c r="E35" i="6"/>
  <c r="E34" i="6"/>
  <c r="E33" i="6"/>
  <c r="J32" i="6"/>
  <c r="I32" i="6"/>
  <c r="H32" i="6"/>
  <c r="G32" i="6"/>
  <c r="F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J15" i="6"/>
  <c r="I15" i="6"/>
  <c r="H15" i="6"/>
  <c r="G15" i="6"/>
  <c r="F15" i="6"/>
  <c r="F14" i="6" l="1"/>
  <c r="G180" i="6"/>
  <c r="I163" i="6"/>
  <c r="F163" i="6"/>
  <c r="I203" i="6"/>
  <c r="E141" i="6"/>
  <c r="E279" i="6"/>
  <c r="F203" i="6"/>
  <c r="E224" i="6"/>
  <c r="E240" i="6"/>
  <c r="J203" i="6"/>
  <c r="E173" i="6"/>
  <c r="I180" i="6"/>
  <c r="E183" i="6"/>
  <c r="E73" i="6"/>
  <c r="E105" i="6"/>
  <c r="E122" i="6"/>
  <c r="J278" i="6"/>
  <c r="I278" i="6"/>
  <c r="E15" i="6"/>
  <c r="J180" i="6"/>
  <c r="H260" i="6"/>
  <c r="H185" i="6" s="1"/>
  <c r="F180" i="6"/>
  <c r="E208" i="6"/>
  <c r="E228" i="6"/>
  <c r="E244" i="6"/>
  <c r="F260" i="6"/>
  <c r="G14" i="6"/>
  <c r="E256" i="6"/>
  <c r="E118" i="6"/>
  <c r="G203" i="6"/>
  <c r="J260" i="6"/>
  <c r="H14" i="6"/>
  <c r="E144" i="6"/>
  <c r="E150" i="6"/>
  <c r="E177" i="6"/>
  <c r="E178" i="6"/>
  <c r="E220" i="6"/>
  <c r="E236" i="6"/>
  <c r="E252" i="6"/>
  <c r="F261" i="6"/>
  <c r="E69" i="6"/>
  <c r="E108" i="6"/>
  <c r="E113" i="6"/>
  <c r="E125" i="6"/>
  <c r="E138" i="6"/>
  <c r="E212" i="6"/>
  <c r="E232" i="6"/>
  <c r="E248" i="6"/>
  <c r="E272" i="6"/>
  <c r="E281" i="6"/>
  <c r="F48" i="6"/>
  <c r="F13" i="6" s="1"/>
  <c r="F12" i="6" s="1"/>
  <c r="I260" i="6"/>
  <c r="E262" i="6"/>
  <c r="I14" i="6"/>
  <c r="J14" i="6"/>
  <c r="E40" i="6"/>
  <c r="E32" i="6"/>
  <c r="E95" i="6"/>
  <c r="E64" i="6"/>
  <c r="I48" i="6"/>
  <c r="H49" i="6"/>
  <c r="H48" i="6" s="1"/>
  <c r="E186" i="6"/>
  <c r="E191" i="6"/>
  <c r="E268" i="6"/>
  <c r="G260" i="6"/>
  <c r="G185" i="6" s="1"/>
  <c r="J48" i="6"/>
  <c r="E61" i="6"/>
  <c r="E164" i="6"/>
  <c r="E168" i="6"/>
  <c r="E187" i="6"/>
  <c r="G278" i="6"/>
  <c r="G48" i="6"/>
  <c r="E145" i="6"/>
  <c r="G167" i="6"/>
  <c r="E181" i="6"/>
  <c r="E192" i="6"/>
  <c r="E204" i="6"/>
  <c r="G261" i="6"/>
  <c r="E261" i="6" s="1"/>
  <c r="E269" i="6"/>
  <c r="E273" i="6"/>
  <c r="E180" i="6" l="1"/>
  <c r="H13" i="6"/>
  <c r="H12" i="6" s="1"/>
  <c r="H11" i="6" s="1"/>
  <c r="F185" i="6"/>
  <c r="F11" i="6" s="1"/>
  <c r="I185" i="6"/>
  <c r="J185" i="6"/>
  <c r="E278" i="6"/>
  <c r="E203" i="6"/>
  <c r="E260" i="6"/>
  <c r="E49" i="6"/>
  <c r="J13" i="6"/>
  <c r="J12" i="6" s="1"/>
  <c r="I13" i="6"/>
  <c r="I12" i="6" s="1"/>
  <c r="I11" i="6" s="1"/>
  <c r="E14" i="6"/>
  <c r="E48" i="6"/>
  <c r="G13" i="6"/>
  <c r="G163" i="6"/>
  <c r="E163" i="6" s="1"/>
  <c r="E167" i="6"/>
  <c r="E185" i="6" l="1"/>
  <c r="J11" i="6"/>
  <c r="E13" i="6"/>
  <c r="G12" i="6"/>
  <c r="E12" i="6" l="1"/>
  <c r="G11" i="6"/>
  <c r="E11" i="6" s="1"/>
  <c r="O55" i="9" l="1"/>
  <c r="L55" i="9" l="1"/>
  <c r="J64" i="9"/>
  <c r="E64" i="9" s="1"/>
  <c r="E67" i="9"/>
  <c r="O67" i="9" s="1"/>
  <c r="L67" i="9" l="1"/>
  <c r="O64" i="9"/>
  <c r="L64" i="9"/>
  <c r="J49" i="9"/>
  <c r="E49" i="9" s="1"/>
  <c r="L49" i="9" s="1"/>
  <c r="O56" i="9"/>
  <c r="L56" i="9"/>
  <c r="L52" i="9"/>
  <c r="O51" i="9"/>
  <c r="L51" i="9"/>
  <c r="J48" i="9" l="1"/>
  <c r="J13" i="9" s="1"/>
  <c r="E13" i="9" s="1"/>
  <c r="O49" i="9"/>
  <c r="O52" i="9"/>
  <c r="E48" i="9" l="1"/>
  <c r="O48" i="9" s="1"/>
  <c r="J12" i="9"/>
  <c r="E12" i="9" s="1"/>
  <c r="J262" i="9"/>
  <c r="J261" i="9" s="1"/>
  <c r="E261" i="9" s="1"/>
  <c r="E262" i="9"/>
  <c r="L262" i="9" s="1"/>
  <c r="E265" i="9"/>
  <c r="L265" i="9" s="1"/>
  <c r="O265" i="9" l="1"/>
  <c r="L261" i="9"/>
  <c r="O261" i="9"/>
  <c r="O262" i="9"/>
  <c r="J260" i="9"/>
  <c r="J185" i="9" l="1"/>
  <c r="E260" i="9"/>
  <c r="E185" i="9" l="1"/>
  <c r="J11" i="9"/>
  <c r="O260" i="9"/>
  <c r="L260" i="9"/>
  <c r="E11" i="9" l="1"/>
  <c r="L185" i="9"/>
  <c r="O185" i="9"/>
  <c r="O57" i="11"/>
  <c r="L57" i="11"/>
  <c r="O58" i="11"/>
  <c r="L58" i="11"/>
  <c r="O54" i="11"/>
  <c r="L54" i="11"/>
  <c r="L52" i="11"/>
  <c r="O52" i="11"/>
  <c r="L56" i="11"/>
  <c r="O56" i="11"/>
  <c r="O51" i="11"/>
  <c r="J49" i="11"/>
  <c r="L51" i="11"/>
  <c r="E49" i="11" l="1"/>
  <c r="R49" i="11" s="1"/>
  <c r="L49" i="11" l="1"/>
  <c r="O49" i="11"/>
  <c r="L80" i="11" l="1"/>
  <c r="J95" i="11"/>
  <c r="J48" i="11"/>
  <c r="J13" i="11" s="1"/>
  <c r="J12" i="11" s="1"/>
  <c r="J11" i="11" s="1"/>
  <c r="I95" i="11"/>
  <c r="I48" i="11" l="1"/>
  <c r="E95" i="11"/>
  <c r="R95" i="11" s="1"/>
  <c r="L103" i="11"/>
  <c r="L95" i="11" l="1"/>
  <c r="O95" i="11"/>
  <c r="I13" i="11"/>
  <c r="E48" i="11"/>
  <c r="R48" i="11" s="1"/>
  <c r="O48" i="11" l="1"/>
  <c r="E13" i="11"/>
  <c r="R13" i="11" s="1"/>
  <c r="I12" i="11"/>
  <c r="E12" i="11" l="1"/>
  <c r="R12" i="11" s="1"/>
  <c r="I11" i="11"/>
  <c r="E11" i="11" l="1"/>
  <c r="I4" i="11"/>
  <c r="R11" i="11" l="1"/>
  <c r="G4" i="11"/>
  <c r="J4" i="11" s="1"/>
  <c r="H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Stavar</author>
  </authors>
  <commentList>
    <comment ref="G3" authorId="0" shapeId="0" xr:uid="{E708842E-997A-4841-8606-17D5F665D598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sustine si neplatitele anului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Stavar</author>
  </authors>
  <commentList>
    <comment ref="G4" authorId="0" shapeId="0" xr:uid="{C638141D-1B94-4DB5-B6D5-2BB5AC563FC7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din BG trim 4 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Daniela Stavar</author>
    <author>Windows User</author>
  </authors>
  <commentList>
    <comment ref="D18" authorId="0" shapeId="0" xr:uid="{35274C6D-0840-4F0F-9976-441E95CE7216}">
      <text>
        <r>
          <rPr>
            <b/>
            <sz val="9"/>
            <color indexed="81"/>
            <rFont val="Tahoma"/>
            <family val="2"/>
          </rPr>
          <t>Prestari servicii, inclusiv asigurari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E2520D23-B03B-4863-8EF3-385EBAA3C664}">
      <text>
        <r>
          <rPr>
            <b/>
            <sz val="9"/>
            <color indexed="81"/>
            <rFont val="Tahoma"/>
            <family val="2"/>
          </rPr>
          <t>zona administrativa</t>
        </r>
      </text>
    </comment>
    <comment ref="E33" authorId="1" shapeId="0" xr:uid="{00184710-99EF-4181-AC1E-1AC299BEEA9A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info star</t>
        </r>
      </text>
    </comment>
    <comment ref="E40" authorId="1" shapeId="0" xr:uid="{27CF415D-47CD-4329-A121-B62B2D22C07F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romania software</t>
        </r>
      </text>
    </comment>
    <comment ref="M65" authorId="1" shapeId="0" xr:uid="{1A18F40B-A190-4227-8E6A-FB39CDF2B02E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birotica, nu mai intra in 20.01.01</t>
        </r>
      </text>
    </comment>
    <comment ref="O65" authorId="1" shapeId="0" xr:uid="{61512657-58B2-4750-801E-C4522A0770DA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cablare, instalare retea noua, server</t>
        </r>
      </text>
    </comment>
    <comment ref="P65" authorId="1" shapeId="0" xr:uid="{F8B90FC9-45D7-4486-90B5-3D257632E58A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birotica, nu mai intra in 20.01.01</t>
        </r>
      </text>
    </comment>
    <comment ref="O66" authorId="1" shapeId="0" xr:uid="{00B21076-E50C-4A96-B2B9-A893B338D03A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preg prof asistente+ serv portarma</t>
        </r>
      </text>
    </comment>
    <comment ref="P73" authorId="1" shapeId="0" xr:uid="{066FCD90-8891-4630-94DF-DBC752D724BB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viziere 20 buc</t>
        </r>
      </text>
    </comment>
    <comment ref="T84" authorId="1" shapeId="0" xr:uid="{232ACABF-B6C9-476A-9295-C1E6F83AE1E5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1117.41 lei=cab intre 20.01.30 si 20.05.30 pentru fact 22 a PYROSTOP, achitata in aprilie.</t>
        </r>
      </text>
    </comment>
    <comment ref="P85" authorId="1" shapeId="0" xr:uid="{0D5FAEAD-1522-43F3-AD43-FF20834127A8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brat scaun</t>
        </r>
      </text>
    </comment>
    <comment ref="J113" authorId="2" shapeId="0" xr:uid="{126CF796-4685-43C4-B2C1-F28612CE9BED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sa vedem spargerea</t>
        </r>
      </text>
    </comment>
    <comment ref="K113" authorId="2" shapeId="0" xr:uid="{39A19552-0298-4525-9C8A-27E365A2F37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sa vedem spargerea</t>
        </r>
      </text>
    </comment>
    <comment ref="L113" authorId="2" shapeId="0" xr:uid="{365812A6-7C22-4B79-9936-D79BA2BD0846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sa vedem spargerea</t>
        </r>
      </text>
    </comment>
    <comment ref="M113" authorId="2" shapeId="0" xr:uid="{184B61BF-DAD5-44AB-A15E-7A303F6F313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sa vedem spargerea</t>
        </r>
      </text>
    </comment>
    <comment ref="N113" authorId="2" shapeId="0" xr:uid="{D71C0E7F-9AB4-4259-BE11-AA1DEF7F37BC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sa vedem spargerea</t>
        </r>
      </text>
    </comment>
    <comment ref="P113" authorId="2" shapeId="0" xr:uid="{3F886F74-5530-47C1-8EE2-B144A5419A7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sa vedem spargerea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Stavar</author>
  </authors>
  <commentList>
    <comment ref="C3" authorId="0" shapeId="0" xr:uid="{4D9B5E75-A6FA-4D8D-A1E3-7751AD93A371}">
      <text>
        <r>
          <rPr>
            <b/>
            <sz val="9"/>
            <color indexed="81"/>
            <rFont val="Tahoma"/>
            <family val="2"/>
          </rPr>
          <t>Daniela Stavar:</t>
        </r>
        <r>
          <rPr>
            <sz val="9"/>
            <color indexed="81"/>
            <rFont val="Tahoma"/>
            <family val="2"/>
          </rPr>
          <t xml:space="preserve">
aceasta este varianta ultima agreata si data la primarie in data de 21.01.2020</t>
        </r>
      </text>
    </comment>
  </commentList>
</comments>
</file>

<file path=xl/sharedStrings.xml><?xml version="1.0" encoding="utf-8"?>
<sst xmlns="http://schemas.openxmlformats.org/spreadsheetml/2006/main" count="4190" uniqueCount="672">
  <si>
    <r>
      <t xml:space="preserve">JUDEŢUL: </t>
    </r>
    <r>
      <rPr>
        <b/>
        <sz val="12"/>
        <rFont val="Arial"/>
        <family val="2"/>
      </rPr>
      <t>BUCURESTI</t>
    </r>
  </si>
  <si>
    <r>
      <t xml:space="preserve">Unitatea administrativ - teritorială :  </t>
    </r>
    <r>
      <rPr>
        <b/>
        <sz val="12"/>
        <rFont val="Arial"/>
        <family val="2"/>
      </rPr>
      <t>68.02.12 Unitati de asistenta medico-sociale CSM "SFANTUL NECTARIE"</t>
    </r>
  </si>
  <si>
    <r>
      <t xml:space="preserve">Instituţia publică: </t>
    </r>
    <r>
      <rPr>
        <b/>
        <sz val="12"/>
        <rFont val="Arial"/>
        <family val="2"/>
      </rPr>
      <t xml:space="preserve">PRIMARIA SECTOR 6 </t>
    </r>
  </si>
  <si>
    <t>Formular:</t>
  </si>
  <si>
    <t>B U G E T U L</t>
  </si>
  <si>
    <t>PE TITLURI DE CHELTUIELI, ARTICOLE ŞI ALINEATE, PE ANUL 2019</t>
  </si>
  <si>
    <t>- Mii lei -</t>
  </si>
  <si>
    <t>D E N U M I R E A     I N D I C A T O R I L O R</t>
  </si>
  <si>
    <t>Cod indicator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</si>
  <si>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</si>
  <si>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</si>
  <si>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</si>
  <si>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</si>
  <si>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</si>
  <si>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</si>
  <si>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</si>
  <si>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</si>
  <si>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r>
      <t xml:space="preserve">TOTAL CHELTUIELI                                                                                      </t>
    </r>
    <r>
      <rPr>
        <sz val="12"/>
        <rFont val="Arial"/>
        <family val="2"/>
      </rPr>
      <t xml:space="preserve">  (SECTIUNEA DE FUNCŢIONARE+SECŢIUNEA DE DEZVOLTARE)</t>
    </r>
  </si>
  <si>
    <t>SECŢIUNEA DE FUNCŢIONARE (cod 01+79+85)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</si>
  <si>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</si>
  <si>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</si>
  <si>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</si>
  <si>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</si>
  <si>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(cod 10.01.01+10.01.03 la 10.01.08 +10.01.10 la 10.01.16 +10.01.30)</t>
  </si>
  <si>
    <t>10.01</t>
  </si>
  <si>
    <t>X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</si>
  <si>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</si>
  <si>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</si>
  <si>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</si>
  <si>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</si>
  <si>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</si>
  <si>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</si>
  <si>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</si>
  <si>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</si>
  <si>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</si>
  <si>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</si>
  <si>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</si>
  <si>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</si>
  <si>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</si>
  <si>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</si>
  <si>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</si>
  <si>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</si>
  <si>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</si>
  <si>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</si>
  <si>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</si>
  <si>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</si>
  <si>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</si>
  <si>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</si>
  <si>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</si>
  <si>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</si>
  <si>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</si>
  <si>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</si>
  <si>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</si>
  <si>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</si>
  <si>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</si>
  <si>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10.01.17</t>
  </si>
  <si>
    <t>Alte drepturi salariale in bani</t>
  </si>
  <si>
    <t>10.01.30</t>
  </si>
  <si>
    <r>
      <t xml:space="preserve">Cheltuieli salariale in natura </t>
    </r>
    <r>
      <rPr>
        <b/>
        <sz val="12"/>
        <color indexed="55"/>
        <rFont val="Arial"/>
        <family val="2"/>
      </rPr>
      <t xml:space="preserve"> (cod 10.02.01 la 10.02.05+10.02.30)</t>
    </r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</si>
  <si>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</si>
  <si>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</si>
  <si>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</si>
  <si>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</si>
  <si>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</si>
  <si>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</si>
  <si>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</si>
  <si>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</si>
  <si>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</si>
  <si>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</si>
  <si>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</si>
  <si>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</si>
  <si>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</si>
  <si>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</si>
  <si>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</si>
  <si>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r>
      <t xml:space="preserve">Contributii </t>
    </r>
    <r>
      <rPr>
        <b/>
        <sz val="12"/>
        <color indexed="55"/>
        <rFont val="Arial"/>
        <family val="2"/>
      </rPr>
      <t xml:space="preserve"> (cod 10.03.01 la 10.03.06)</t>
    </r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</si>
  <si>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</si>
  <si>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</si>
  <si>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</si>
  <si>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</si>
  <si>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</si>
  <si>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</si>
  <si>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</si>
  <si>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</si>
  <si>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</si>
  <si>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</si>
  <si>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</si>
  <si>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</si>
  <si>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</si>
  <si>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Contributia asiguratorie pentru munca 2,25%</t>
  </si>
  <si>
    <t>10.03.07</t>
  </si>
  <si>
    <t>TITLUL II  BUNURI SI SERVICII  (cod 20.01 la 20.06+20.09 la 20.16+20.18 la 20.25+20.27+20.30)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</si>
  <si>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</si>
  <si>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</si>
  <si>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</si>
  <si>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</si>
  <si>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</si>
  <si>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</si>
  <si>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</si>
  <si>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</si>
  <si>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</si>
  <si>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</si>
  <si>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</si>
  <si>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</si>
  <si>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</si>
  <si>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</si>
  <si>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</si>
  <si>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</si>
  <si>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</si>
  <si>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</si>
  <si>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</si>
  <si>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</si>
  <si>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</si>
  <si>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</si>
  <si>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</si>
  <si>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</si>
  <si>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</si>
  <si>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</si>
  <si>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</si>
  <si>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</si>
  <si>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</si>
  <si>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</si>
  <si>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</si>
  <si>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</si>
  <si>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</si>
  <si>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</si>
  <si>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</si>
  <si>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</si>
  <si>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</si>
  <si>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</si>
  <si>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</si>
  <si>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</si>
  <si>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</si>
  <si>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</si>
  <si>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</si>
  <si>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</si>
  <si>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</si>
  <si>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</si>
  <si>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</si>
  <si>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</si>
  <si>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</si>
  <si>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</si>
  <si>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</si>
  <si>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</si>
  <si>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</si>
  <si>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</si>
  <si>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</si>
  <si>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</si>
  <si>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</si>
  <si>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</si>
  <si>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</si>
  <si>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</si>
  <si>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</si>
  <si>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</si>
  <si>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</si>
  <si>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</si>
  <si>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</si>
  <si>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</si>
  <si>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</si>
  <si>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</si>
  <si>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</si>
  <si>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</si>
  <si>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</si>
  <si>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</si>
  <si>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</si>
  <si>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</si>
  <si>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</si>
  <si>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</si>
  <si>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</si>
  <si>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</si>
  <si>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</si>
  <si>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</si>
  <si>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</si>
  <si>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</si>
  <si>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</si>
  <si>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</si>
  <si>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</si>
  <si>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</si>
  <si>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</si>
  <si>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</si>
  <si>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</si>
  <si>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</si>
  <si>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</si>
  <si>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</si>
  <si>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</si>
  <si>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</si>
  <si>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</si>
  <si>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</si>
  <si>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</si>
  <si>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</si>
  <si>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</si>
  <si>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</si>
  <si>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</si>
  <si>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</si>
  <si>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</si>
  <si>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</si>
  <si>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</si>
  <si>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</si>
  <si>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</si>
  <si>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</si>
  <si>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</si>
  <si>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</si>
  <si>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</si>
  <si>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</si>
  <si>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</si>
  <si>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</si>
  <si>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</si>
  <si>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</si>
  <si>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</si>
  <si>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</si>
  <si>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</si>
  <si>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</si>
  <si>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</si>
  <si>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</si>
  <si>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</si>
  <si>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</si>
  <si>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</si>
  <si>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</si>
  <si>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</si>
  <si>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</si>
  <si>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30.02.05</t>
  </si>
  <si>
    <t>Alte dobanzi  (cod 30.03.01 la 30.03.03+ 30.03.05)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</si>
  <si>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</si>
  <si>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</si>
  <si>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</si>
  <si>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</si>
  <si>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</si>
  <si>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</si>
  <si>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</si>
  <si>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</si>
  <si>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</si>
  <si>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</si>
  <si>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</si>
  <si>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</si>
  <si>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</si>
  <si>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</si>
  <si>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</si>
  <si>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</si>
  <si>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</si>
  <si>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</si>
  <si>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</si>
  <si>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</si>
  <si>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</si>
  <si>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</si>
  <si>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</si>
  <si>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51.01.01+51.01.03+51.01.05+51.01.14+51.01.15+51.01.24+51.01.26+51.01.31+51.01.39 + 51.01.46+51.01.49)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</si>
  <si>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</si>
  <si>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</si>
  <si>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</si>
  <si>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</si>
  <si>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</si>
  <si>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</si>
  <si>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</si>
  <si>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</si>
  <si>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</si>
  <si>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</si>
  <si>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</si>
  <si>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</si>
  <si>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</si>
  <si>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</si>
  <si>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</si>
  <si>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</si>
  <si>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</si>
  <si>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locale pentru finanţarea unităţilor de asistenţă socială şi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</si>
  <si>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</si>
  <si>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</si>
  <si>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</si>
  <si>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</si>
  <si>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</si>
  <si>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</si>
  <si>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</si>
  <si>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</si>
  <si>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</si>
  <si>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</si>
  <si>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</si>
  <si>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</si>
  <si>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</si>
  <si>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</si>
  <si>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</si>
  <si>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</si>
  <si>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</si>
  <si>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</si>
  <si>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</si>
  <si>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</si>
  <si>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</si>
  <si>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</si>
  <si>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</si>
  <si>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</si>
  <si>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</si>
  <si>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</si>
  <si>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</si>
  <si>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</si>
  <si>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</si>
  <si>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</si>
  <si>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</si>
  <si>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</si>
  <si>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</si>
  <si>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</si>
  <si>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</si>
  <si>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</si>
  <si>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</si>
  <si>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</si>
  <si>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</si>
  <si>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</si>
  <si>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</si>
  <si>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</si>
  <si>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</si>
  <si>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</si>
  <si>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</si>
  <si>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</si>
  <si>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</si>
  <si>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</si>
  <si>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</si>
  <si>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</si>
  <si>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</si>
  <si>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</si>
  <si>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</si>
  <si>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</si>
  <si>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</si>
  <si>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</si>
  <si>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</si>
  <si>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</si>
  <si>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</si>
  <si>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</si>
  <si>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</si>
  <si>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</si>
  <si>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</si>
  <si>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</si>
  <si>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</si>
  <si>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</si>
  <si>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</si>
  <si>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</si>
  <si>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</si>
  <si>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</si>
  <si>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</si>
  <si>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</si>
  <si>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</si>
  <si>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</si>
  <si>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</si>
  <si>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</si>
  <si>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</si>
  <si>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</si>
  <si>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</si>
  <si>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</si>
  <si>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</si>
  <si>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</si>
  <si>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</si>
  <si>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</si>
  <si>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</si>
  <si>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XVIII PLATI EFECTUATE IN ANII PRECEDENTI SI RECUPERATE IN ANUL CURENT(85.01)</t>
  </si>
  <si>
    <t>85</t>
  </si>
  <si>
    <t>Plati efectuate in anii precedenti si recuperate in anul curent (cod 85.01.01)</t>
  </si>
  <si>
    <t>85.01</t>
  </si>
  <si>
    <t>Plati efectuate in anii precedenti si recuperate in anul curent în secţiunea de funcţionare a bugetului local</t>
  </si>
  <si>
    <t>85.01.01</t>
  </si>
  <si>
    <t>TITLUL XIX  REZERVE, EXCEDENT/DEFICIT</t>
  </si>
  <si>
    <t>90</t>
  </si>
  <si>
    <t>Excedent 92.01.96</t>
  </si>
  <si>
    <t>92.01</t>
  </si>
  <si>
    <t>Excedentul secţiunii de funcţionare</t>
  </si>
  <si>
    <t>92.01.96</t>
  </si>
  <si>
    <t>Deficit 93.01.96</t>
  </si>
  <si>
    <t>93.01</t>
  </si>
  <si>
    <t>Deficitul secţiunii de funcţionare</t>
  </si>
  <si>
    <t>93.01.96</t>
  </si>
  <si>
    <t>SECŢIUNEA DE DEZVOLTARE (cod 51+55+56+70+79+85)</t>
  </si>
  <si>
    <t xml:space="preserve">TITLUL VI TRANSFERURI INTRE UNITATI ALE ADMINISTRATIEI PUBLICE  (cod 51.02) </t>
  </si>
  <si>
    <t xml:space="preserve">51 </t>
  </si>
  <si>
    <t>Transferuri de capital  (cod 51.02.12+51.02.28+51.02.29)</t>
  </si>
  <si>
    <t>51.02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</si>
  <si>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</si>
  <si>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</si>
  <si>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</si>
  <si>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</si>
  <si>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</si>
  <si>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</si>
  <si>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</si>
  <si>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</si>
  <si>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(cod 55.01.03+55.01.08 la 55.01.10 +55.01.12 + 55.01.13 +55.01.15+55.01.28+55.01.42+55.01.56)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</si>
  <si>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</si>
  <si>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</si>
  <si>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</si>
  <si>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</si>
  <si>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</si>
  <si>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</si>
  <si>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</si>
  <si>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</si>
  <si>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agentilor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</si>
  <si>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</si>
  <si>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</si>
  <si>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</si>
  <si>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</si>
  <si>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</si>
  <si>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</si>
  <si>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</si>
  <si>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</si>
  <si>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</si>
  <si>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Investiţii ale regiilor autonome aeroportuare, de interes local</t>
  </si>
  <si>
    <t>55.01.56</t>
  </si>
  <si>
    <t>TITLUL VIII PROIECTE CU FINANTARE DIN  FONDURI EXTERNE NERAMBURSABILE (FEN) POSTADERARE (cod 56.01 la 56.05 + cod 56.07 + 56.08 + 56.15 la 56.18 +56.25+56.27+56.28)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</si>
  <si>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</si>
  <si>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</si>
  <si>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</si>
  <si>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</si>
  <si>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</si>
  <si>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</si>
  <si>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</si>
  <si>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</si>
  <si>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</si>
  <si>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</si>
  <si>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</si>
  <si>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</si>
  <si>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</si>
  <si>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</si>
  <si>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>Programe din Fondul de Coeziune (FC) (56.03.01 la 56.03.03)</t>
  </si>
  <si>
    <t>56.03</t>
  </si>
  <si>
    <t>56.03.01</t>
  </si>
  <si>
    <t>56.03.02</t>
  </si>
  <si>
    <t>56.03.03</t>
  </si>
  <si>
    <t xml:space="preserve"> </t>
  </si>
  <si>
    <t>56.04</t>
  </si>
  <si>
    <t>56.04.01</t>
  </si>
  <si>
    <t>56.04.02</t>
  </si>
  <si>
    <t>56.04.03</t>
  </si>
  <si>
    <t>Programe din Fondul European pentru Pescuit (FEP) (56.05.01 la 56.05.03)</t>
  </si>
  <si>
    <t>56.05</t>
  </si>
  <si>
    <t>56.05.01</t>
  </si>
  <si>
    <t>56.05.02</t>
  </si>
  <si>
    <t>56.05.03</t>
  </si>
  <si>
    <t>Programe Instrumentul de Asistenţă pentru Preaderare (IPA) (56.07.01 la 56.07.03)</t>
  </si>
  <si>
    <t>56.07</t>
  </si>
  <si>
    <t>56.07.01</t>
  </si>
  <si>
    <t>56.07.02</t>
  </si>
  <si>
    <t>56.07.03</t>
  </si>
  <si>
    <t>Programe Instrumentul European de Vecinătate şi Parteneriat (ENPI) (56.08.01 la 56.08.03)</t>
  </si>
  <si>
    <t>56.08</t>
  </si>
  <si>
    <t>56.08.01</t>
  </si>
  <si>
    <t>56.08.02</t>
  </si>
  <si>
    <t>56.08.03</t>
  </si>
  <si>
    <t>Alte programe comunitare finantate in perioada 2007-2013 (56.15.01 la 56.15.03)</t>
  </si>
  <si>
    <t>56.15</t>
  </si>
  <si>
    <t>56.15.01</t>
  </si>
  <si>
    <t>56.15.02</t>
  </si>
  <si>
    <t>56.15.03</t>
  </si>
  <si>
    <t>Alte facilitati si instrumente postaderare (56.16.01 la 56.16.03)</t>
  </si>
  <si>
    <t>56.16</t>
  </si>
  <si>
    <t>56.16.01</t>
  </si>
  <si>
    <t>56.16.02</t>
  </si>
  <si>
    <t>56.16.03</t>
  </si>
  <si>
    <t>Mecanismul financiar SEE  (56.17.01 la 56.17.03)</t>
  </si>
  <si>
    <t>56.17</t>
  </si>
  <si>
    <t>56.17.01</t>
  </si>
  <si>
    <t>56.17.02</t>
  </si>
  <si>
    <t>56.17.03</t>
  </si>
  <si>
    <t>Mecanismul financiar norvegian (56.18.01 la 56.18.03)</t>
  </si>
  <si>
    <t>56.18</t>
  </si>
  <si>
    <t>56.18.01</t>
  </si>
  <si>
    <t>56.18.02</t>
  </si>
  <si>
    <t>56.18.03</t>
  </si>
  <si>
    <t>Programul de cooperare elvetiano-roman vizand reducerea disparitatilor economice si sociale in cadrul Uniunii Europene extinse (56.25.01 la 56.25.03)</t>
  </si>
  <si>
    <t>56.25</t>
  </si>
  <si>
    <t>56.25.01</t>
  </si>
  <si>
    <t>56.25.02</t>
  </si>
  <si>
    <t>56.25.03</t>
  </si>
  <si>
    <t>Asistenţă tehnică pentru mecanismele financiare SEE (56.27.01 la 56.27.03)</t>
  </si>
  <si>
    <t>56.27.01</t>
  </si>
  <si>
    <t>56.27.02</t>
  </si>
  <si>
    <t>56.27.03</t>
  </si>
  <si>
    <t>Fondul naţional pentru relaţii bilaterale aferent mecanismelor financiare SEE (56.28.01 la 56.28.03)</t>
  </si>
  <si>
    <t>56.28.01</t>
  </si>
  <si>
    <t>56.28.02</t>
  </si>
  <si>
    <t>56.28.03</t>
  </si>
  <si>
    <t>CHELTUIELI DE CAPITAL  (cod 71+72+75)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</si>
  <si>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</si>
  <si>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</si>
  <si>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</si>
  <si>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</si>
  <si>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</si>
  <si>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</si>
  <si>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</si>
  <si>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</si>
  <si>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</si>
  <si>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</si>
  <si>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</si>
  <si>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</si>
  <si>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</si>
  <si>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</si>
  <si>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</si>
  <si>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</si>
  <si>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</si>
  <si>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</si>
  <si>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</si>
  <si>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</si>
  <si>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</si>
  <si>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</si>
  <si>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</si>
  <si>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</si>
  <si>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TITLUL XVIII PLATI EFECTUATE IN ANII PRECEDENTI SI RECUPERATE IN ANUL CURENT (85.01)</t>
  </si>
  <si>
    <t>Plati efectuate in anii precedenti si recuperate in anul curent (cod 85.01.02)</t>
  </si>
  <si>
    <t>Plati efectuate in anii precedenti si recuperate in anul curent în secţiunea de dezvoltare a bugetului local</t>
  </si>
  <si>
    <t>85.01.02</t>
  </si>
  <si>
    <t>Excedent (92.01.97)</t>
  </si>
  <si>
    <t>Excedentul secţiunii de dezvoltare</t>
  </si>
  <si>
    <t>92.01.97</t>
  </si>
  <si>
    <t>Deficit (93.01.97)</t>
  </si>
  <si>
    <t>Deficitul secţiunii de dezvoltare</t>
  </si>
  <si>
    <t>93.01.97</t>
  </si>
  <si>
    <t>DIRECTOR EXECUTIV,</t>
  </si>
  <si>
    <t>SEF SERVICIU FINANCIAR, BUGET, ACHIZITII</t>
  </si>
  <si>
    <t>LUCIAN GRIGORE POPA</t>
  </si>
  <si>
    <t>CAMELIA GRINDEANU</t>
  </si>
  <si>
    <t>1`</t>
  </si>
  <si>
    <t>în mii RON</t>
  </si>
  <si>
    <t>Nr.crt.</t>
  </si>
  <si>
    <t>Explicații</t>
  </si>
  <si>
    <t>u.m.</t>
  </si>
  <si>
    <t>Cantitate</t>
  </si>
  <si>
    <t>Valoare totală</t>
  </si>
  <si>
    <t>I</t>
  </si>
  <si>
    <t>TOTAL CAPITOL  68.02.12 Unități de asistență medico-sociale CSM "SFÂNTUL NECTARIE"</t>
  </si>
  <si>
    <t>Din care:</t>
  </si>
  <si>
    <t>A. Lucrări în continuare</t>
  </si>
  <si>
    <t>B. Lucrări noi</t>
  </si>
  <si>
    <t>II</t>
  </si>
  <si>
    <t>C. Achiziții de bunuri și alte cheltuieli de investiții</t>
  </si>
  <si>
    <t>Dotări independente :</t>
  </si>
  <si>
    <t>bucată</t>
  </si>
  <si>
    <t>2</t>
  </si>
  <si>
    <t>1</t>
  </si>
  <si>
    <t>III</t>
  </si>
  <si>
    <t>Cheltuieli pentru elaborarea studiilor de prefazabilitate, a studiilor fezabilitate, proiectelor și altor studii aferente obiectivelor de investiții</t>
  </si>
  <si>
    <t>Art. Bugetar</t>
  </si>
  <si>
    <t>Valoare</t>
  </si>
  <si>
    <t>TOTAL</t>
  </si>
  <si>
    <t>Check</t>
  </si>
  <si>
    <t>Buget rectificat 2019</t>
  </si>
  <si>
    <t>ANEXA 2</t>
  </si>
  <si>
    <t>x</t>
  </si>
  <si>
    <t>trim 3 executie mii lei rotunjit</t>
  </si>
  <si>
    <t>tr 4</t>
  </si>
  <si>
    <t>Buget  2020</t>
  </si>
  <si>
    <t>PE TITLURI DE CHELTUIELI, ARTICOLE ŞI ALINEATE, PE ANUL 2020</t>
  </si>
  <si>
    <t>Lista obiectivelor de investiții pe anul 2020</t>
  </si>
  <si>
    <t xml:space="preserve">Endoscop </t>
  </si>
  <si>
    <t>Cardiologie</t>
  </si>
  <si>
    <t>4</t>
  </si>
  <si>
    <t>Gastroenterologie+pediatrie</t>
  </si>
  <si>
    <t>Ginecologie</t>
  </si>
  <si>
    <t>Medicina muncii</t>
  </si>
  <si>
    <t>Gastroenterologie</t>
  </si>
  <si>
    <t>Cardiologie/Stomatologie</t>
  </si>
  <si>
    <t>Serviciu Financiar, Bugete, Achizitii</t>
  </si>
  <si>
    <t>Fizioterapie</t>
  </si>
  <si>
    <t>Centru</t>
  </si>
  <si>
    <t>Aparat echograf multidisciplinar cu 3-4 porturi</t>
  </si>
  <si>
    <t xml:space="preserve">Viziotest </t>
  </si>
  <si>
    <t>Imprimanta ecograf</t>
  </si>
  <si>
    <t>Monitor de functii vitale</t>
  </si>
  <si>
    <t>Tehnica de calcul</t>
  </si>
  <si>
    <t xml:space="preserve">Aparat de  parafina </t>
  </si>
  <si>
    <t>Echipament masa elongatie</t>
  </si>
  <si>
    <t xml:space="preserve"> Centrala Telefonica  extindere </t>
  </si>
  <si>
    <t>Soft sistem test efort</t>
  </si>
  <si>
    <t>Buget   rectificat 2020</t>
  </si>
  <si>
    <t>fd</t>
  </si>
  <si>
    <t xml:space="preserve"> salarii medii/sal/luna</t>
  </si>
  <si>
    <t>fd salarii an 2021</t>
  </si>
  <si>
    <t>AN 2021_mii lei</t>
  </si>
  <si>
    <t>nr salariati 2021</t>
  </si>
  <si>
    <t>nr  mediu salariati oct 2020</t>
  </si>
  <si>
    <t>PROPUNERE_Buget   2021</t>
  </si>
  <si>
    <t>Detaliere</t>
  </si>
  <si>
    <t>facturi sosite si platite la finalul lunii</t>
  </si>
  <si>
    <t>facturi sosite si neplatite la finalul lunii</t>
  </si>
  <si>
    <t>comenzi lansate</t>
  </si>
  <si>
    <t>facturi sosite si platite la finalul  perioadei</t>
  </si>
  <si>
    <t>facturi sosite si neplatite la finalul  perioadei</t>
  </si>
  <si>
    <t>comenzi lansate la finalul perioadei</t>
  </si>
  <si>
    <t>fundamentare propunere an 2021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</si>
  <si>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</si>
  <si>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</si>
  <si>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</si>
  <si>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</si>
  <si>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</si>
  <si>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</si>
  <si>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</si>
  <si>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</si>
  <si>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</si>
  <si>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</si>
  <si>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</si>
  <si>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</si>
  <si>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ian- oct</t>
  </si>
  <si>
    <t>3 luni pl+nepl</t>
  </si>
  <si>
    <t xml:space="preserve"> platite mediu/luna</t>
  </si>
  <si>
    <t>platite an 2021</t>
  </si>
  <si>
    <t>neplatite</t>
  </si>
  <si>
    <t>total necesar an 2021</t>
  </si>
  <si>
    <t>total necesar an 2021 in mii lei</t>
  </si>
  <si>
    <r>
      <t xml:space="preserve">TITLUL II  BUNURI SI SERVICII </t>
    </r>
    <r>
      <rPr>
        <b/>
        <sz val="9"/>
        <rFont val="Arial"/>
        <family val="2"/>
      </rPr>
      <t xml:space="preserve"> </t>
    </r>
    <r>
      <rPr>
        <b/>
        <sz val="9"/>
        <color indexed="55"/>
        <rFont val="Arial"/>
        <family val="2"/>
      </rPr>
      <t>(cod 20.01 la 20.06+20.09 la 20.16+20.18 la 20.25+20.27+20.30)</t>
    </r>
  </si>
  <si>
    <t>Bunuri si servicii   (cod 20.01.01 la 20.01.09+20.01.30+20.01.05+20.01.06)</t>
  </si>
  <si>
    <t>Birotica</t>
  </si>
  <si>
    <t>Formulare medicale ( flaiere, carti vizita|)</t>
  </si>
  <si>
    <t>Tonere imprimanta</t>
  </si>
  <si>
    <t>Restanta 2019</t>
  </si>
  <si>
    <t>Deseuri menajere</t>
  </si>
  <si>
    <t>Diverse</t>
  </si>
  <si>
    <t>Posta, telecomunicatii, radio, tv, internet</t>
  </si>
  <si>
    <t>Intretinere WebSite</t>
  </si>
  <si>
    <t>Retea(configurare/realizare)</t>
  </si>
  <si>
    <t>Taxe/ procuri</t>
  </si>
  <si>
    <t>Diverse reparatii</t>
  </si>
  <si>
    <t>Abonament lege5</t>
  </si>
  <si>
    <t>Anunturi MO</t>
  </si>
  <si>
    <t>Consultanta ISO</t>
  </si>
  <si>
    <t>Diverse mat med</t>
  </si>
  <si>
    <t>Curatenie pardoseli marmura/supr vitrate</t>
  </si>
  <si>
    <t>Curatenie unitate/igienico sanitare</t>
  </si>
  <si>
    <t>Deseuri biologice</t>
  </si>
  <si>
    <t>Dezinsectie, Dezifectie</t>
  </si>
  <si>
    <t>Intretinere echipamente IT</t>
  </si>
  <si>
    <t>Dezinfectie prin nebulizare</t>
  </si>
  <si>
    <t>Materiale medicale(altele decat medicamente)</t>
  </si>
  <si>
    <t>Materiale medicale(altele decat medicamente)(pt. pers.defav.)</t>
  </si>
  <si>
    <t>Mentenanta anuala CHARISMA</t>
  </si>
  <si>
    <t>Mentenanta echipamente medicale</t>
  </si>
  <si>
    <t>Mentenanta Program Contabilitate</t>
  </si>
  <si>
    <t>Mentenanta Program Salarizare</t>
  </si>
  <si>
    <t>Mentenanta/reparatii PC</t>
  </si>
  <si>
    <t>Mentenanta Sistem VIDEO</t>
  </si>
  <si>
    <t>Mentenanta/Revizii LIFT MARE</t>
  </si>
  <si>
    <t>Mentenanta/Revizii LIFT MIC</t>
  </si>
  <si>
    <t>Monitorizare si interventie  Sistem alarma</t>
  </si>
  <si>
    <t>Posta electronica</t>
  </si>
  <si>
    <t>Semnatura electronica</t>
  </si>
  <si>
    <t>Service echografe/aparatura medicala</t>
  </si>
  <si>
    <t>Servicii laborator ( ex: lil medd/synergy)</t>
  </si>
  <si>
    <t>Servicii lunare CHARISMA</t>
  </si>
  <si>
    <t>Servicii medicale stomatologie</t>
  </si>
  <si>
    <t>Servicii SSM</t>
  </si>
  <si>
    <t>Servicii medici colaboratori (pt. pers.defav.)</t>
  </si>
  <si>
    <t>Servicii medici colaboratori 55</t>
  </si>
  <si>
    <t>Servicii PRAM</t>
  </si>
  <si>
    <t>Servicii psihologice</t>
  </si>
  <si>
    <t>Servicii radiografii medicale/dentare</t>
  </si>
  <si>
    <t>Servicii retea GDPR</t>
  </si>
  <si>
    <t>Servicii SCIM</t>
  </si>
  <si>
    <t>Sistem PSI</t>
  </si>
  <si>
    <t>Taxe CASMB</t>
  </si>
  <si>
    <t>Taxe postale/transport</t>
  </si>
  <si>
    <t>Verificare stingatoare</t>
  </si>
  <si>
    <t>Diverse ADMINISTRATIV</t>
  </si>
  <si>
    <t xml:space="preserve">Diverse Servicii </t>
  </si>
  <si>
    <t>Medicamente- substante farmaceutice</t>
  </si>
  <si>
    <t>Produse tehnice medicale, instrumentar</t>
  </si>
  <si>
    <t>Uniforme</t>
  </si>
  <si>
    <t>Obiecte de inventar - administrativ</t>
  </si>
  <si>
    <t>Obiecte de inventar - medical</t>
  </si>
  <si>
    <t>Scaune Sala consiliu/Management</t>
  </si>
  <si>
    <t>Cursuri corp medical</t>
  </si>
  <si>
    <t>Cursuri personal conducere</t>
  </si>
  <si>
    <t>Cursuri personal executie</t>
  </si>
  <si>
    <t>Asigurare institutie</t>
  </si>
  <si>
    <t>Publicitate / Promovare / Reclama</t>
  </si>
  <si>
    <r>
      <rPr>
        <b/>
        <sz val="12"/>
        <rFont val="Arial"/>
        <family val="2"/>
      </rPr>
      <t>CHELTUIELI DE CAPITAL</t>
    </r>
    <r>
      <rPr>
        <b/>
        <sz val="11"/>
        <rFont val="Arial"/>
        <family val="2"/>
      </rPr>
      <t xml:space="preserve"> </t>
    </r>
    <r>
      <rPr>
        <b/>
        <sz val="11"/>
        <color indexed="55"/>
        <rFont val="Arial"/>
        <family val="2"/>
      </rPr>
      <t xml:space="preserve"> (cod 71+72+75)</t>
    </r>
  </si>
  <si>
    <r>
      <t xml:space="preserve">TITLUL XII  ACTIVE NEFINANCIARE  </t>
    </r>
    <r>
      <rPr>
        <b/>
        <sz val="12"/>
        <color indexed="55"/>
        <rFont val="Arial"/>
        <family val="2"/>
      </rPr>
      <t>(cod 71.01 + 71.03)</t>
    </r>
  </si>
  <si>
    <t>neplatite in mii lei</t>
  </si>
  <si>
    <t>rata infl preconizata 3%=total an 2021</t>
  </si>
  <si>
    <t>Lista obiectivelor de investiții pe anul 2022</t>
  </si>
  <si>
    <t>PROPUNERE_Buget   2022</t>
  </si>
  <si>
    <t>PE TITLURI DE CHELTUIELI, ARTICOLE ŞI ALINEATE, PE ANUL 2022</t>
  </si>
  <si>
    <t>DIRECTOR ,</t>
  </si>
  <si>
    <t>Studiu de Fezabilitate - Centru de Imagistică</t>
  </si>
  <si>
    <t>SEF SERVICIU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</si>
</sst>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#,##0.000"/>
  </numFmts>
  <fonts count="49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sz val="10"/>
      <name val="Tahoma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trike/>
      <sz val="12"/>
      <name val="Arial"/>
      <family val="2"/>
    </font>
    <font>
      <i/>
      <strike/>
      <sz val="12"/>
      <name val="Arial"/>
      <family val="2"/>
    </font>
    <font>
      <b/>
      <sz val="12"/>
      <color indexed="55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indexed="55"/>
      <name val="Arial"/>
      <family val="2"/>
    </font>
    <font>
      <b/>
      <strike/>
      <sz val="10"/>
      <name val="Arial"/>
      <family val="2"/>
    </font>
    <font>
      <sz val="8"/>
      <name val="Times New Roman"/>
      <family val="2"/>
      <charset val="238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4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4" fillId="0" borderId="0"/>
    <xf numFmtId="0" fontId="27" fillId="0" borderId="0"/>
    <xf numFmtId="0" fontId="27" fillId="0" borderId="0"/>
    <xf numFmtId="164" fontId="4" fillId="0" borderId="0" applyFont="0" applyFill="0" applyBorder="0" applyAlignment="0" applyProtection="0"/>
    <xf numFmtId="0" fontId="30" fillId="0" borderId="0"/>
    <xf numFmtId="0" fontId="31" fillId="0" borderId="0"/>
    <xf numFmtId="165" fontId="30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</cellStyleXfs>
  <cellXfs count="489">
    <xf numFmtId="0" fontId="0" fillId="0" borderId="0" xfId="0"/>
    <xf numFmtId="0" fontId="5" fillId="2" borderId="0" xfId="1" applyFont="1" applyFill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0" fontId="7" fillId="2" borderId="0" xfId="3" applyFont="1" applyFill="1" applyProtection="1">
      <protection locked="0"/>
    </xf>
    <xf numFmtId="0" fontId="9" fillId="2" borderId="0" xfId="3" applyFont="1" applyFill="1" applyProtection="1">
      <protection locked="0"/>
    </xf>
    <xf numFmtId="0" fontId="7" fillId="2" borderId="0" xfId="2" applyFont="1" applyFill="1" applyProtection="1">
      <protection locked="0"/>
    </xf>
    <xf numFmtId="0" fontId="6" fillId="2" borderId="0" xfId="2" applyFont="1" applyFill="1" applyProtection="1">
      <protection locked="0"/>
    </xf>
    <xf numFmtId="0" fontId="7" fillId="2" borderId="0" xfId="3" applyFont="1" applyFill="1" applyAlignment="1" applyProtection="1">
      <alignment horizontal="left"/>
      <protection locked="0"/>
    </xf>
    <xf numFmtId="4" fontId="7" fillId="2" borderId="0" xfId="3" applyNumberFormat="1" applyFont="1" applyFill="1" applyProtection="1">
      <protection locked="0"/>
    </xf>
    <xf numFmtId="4" fontId="7" fillId="2" borderId="0" xfId="2" applyNumberFormat="1" applyFont="1" applyFill="1" applyProtection="1">
      <protection locked="0"/>
    </xf>
    <xf numFmtId="0" fontId="10" fillId="2" borderId="0" xfId="1" applyFont="1" applyFill="1" applyProtection="1">
      <protection locked="0"/>
    </xf>
    <xf numFmtId="1" fontId="8" fillId="2" borderId="0" xfId="2" applyNumberFormat="1" applyFont="1" applyFill="1" applyAlignment="1" applyProtection="1">
      <alignment horizontal="center"/>
      <protection locked="0"/>
    </xf>
    <xf numFmtId="1" fontId="7" fillId="2" borderId="0" xfId="2" applyNumberFormat="1" applyFont="1" applyFill="1" applyAlignment="1" applyProtection="1">
      <alignment horizontal="center"/>
      <protection locked="0"/>
    </xf>
    <xf numFmtId="1" fontId="9" fillId="2" borderId="0" xfId="2" applyNumberFormat="1" applyFont="1" applyFill="1" applyAlignment="1" applyProtection="1">
      <alignment horizont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1" fontId="9" fillId="2" borderId="19" xfId="5" applyNumberFormat="1" applyFont="1" applyFill="1" applyBorder="1" applyAlignment="1" applyProtection="1">
      <alignment horizontal="center" vertical="center" wrapText="1"/>
      <protection locked="0"/>
    </xf>
    <xf numFmtId="1" fontId="7" fillId="2" borderId="19" xfId="5" applyNumberFormat="1" applyFont="1" applyFill="1" applyBorder="1" applyAlignment="1" applyProtection="1">
      <alignment horizontal="center" vertical="center" wrapText="1"/>
      <protection locked="0"/>
    </xf>
    <xf numFmtId="1" fontId="7" fillId="2" borderId="20" xfId="5" applyNumberFormat="1" applyFont="1" applyFill="1" applyBorder="1" applyAlignment="1" applyProtection="1">
      <alignment horizontal="center" vertical="center" wrapText="1"/>
      <protection locked="0"/>
    </xf>
    <xf numFmtId="4" fontId="8" fillId="2" borderId="23" xfId="5" applyNumberFormat="1" applyFont="1" applyFill="1" applyBorder="1" applyAlignment="1" applyProtection="1">
      <alignment horizontal="right" vertical="center" wrapText="1"/>
      <protection locked="0"/>
    </xf>
    <xf numFmtId="4" fontId="8" fillId="2" borderId="24" xfId="2" applyNumberFormat="1" applyFont="1" applyFill="1" applyBorder="1" applyAlignment="1" applyProtection="1">
      <alignment horizontal="right" vertical="center" wrapText="1"/>
    </xf>
    <xf numFmtId="4" fontId="12" fillId="2" borderId="23" xfId="5" applyNumberFormat="1" applyFont="1" applyFill="1" applyBorder="1" applyAlignment="1" applyProtection="1">
      <alignment horizontal="right" vertical="center" wrapText="1"/>
    </xf>
    <xf numFmtId="4" fontId="8" fillId="2" borderId="23" xfId="5" applyNumberFormat="1" applyFont="1" applyFill="1" applyBorder="1" applyAlignment="1" applyProtection="1">
      <alignment horizontal="right" vertical="center" wrapText="1"/>
    </xf>
    <xf numFmtId="4" fontId="7" fillId="2" borderId="25" xfId="2" applyNumberFormat="1" applyFont="1" applyFill="1" applyBorder="1" applyAlignment="1" applyProtection="1">
      <alignment horizontal="right" vertical="center" wrapText="1"/>
      <protection locked="0"/>
    </xf>
    <xf numFmtId="4" fontId="8" fillId="2" borderId="24" xfId="5" applyNumberFormat="1" applyFont="1" applyFill="1" applyBorder="1" applyAlignment="1" applyProtection="1">
      <alignment horizontal="right" vertical="center" wrapText="1"/>
      <protection locked="0"/>
    </xf>
    <xf numFmtId="4" fontId="12" fillId="2" borderId="24" xfId="5" applyNumberFormat="1" applyFont="1" applyFill="1" applyBorder="1" applyAlignment="1" applyProtection="1">
      <alignment horizontal="right" vertical="center" wrapText="1"/>
    </xf>
    <xf numFmtId="4" fontId="8" fillId="2" borderId="24" xfId="5" applyNumberFormat="1" applyFont="1" applyFill="1" applyBorder="1" applyAlignment="1" applyProtection="1">
      <alignment horizontal="right" vertical="center" wrapText="1"/>
    </xf>
    <xf numFmtId="4" fontId="7" fillId="2" borderId="27" xfId="2" applyNumberFormat="1" applyFont="1" applyFill="1" applyBorder="1" applyAlignment="1" applyProtection="1">
      <alignment horizontal="right" vertical="center" wrapText="1"/>
      <protection locked="0"/>
    </xf>
    <xf numFmtId="4" fontId="8" fillId="2" borderId="24" xfId="6" applyNumberFormat="1" applyFont="1" applyFill="1" applyBorder="1" applyAlignment="1" applyProtection="1">
      <alignment horizontal="right" vertical="center" wrapText="1"/>
      <protection locked="0"/>
    </xf>
    <xf numFmtId="4" fontId="9" fillId="2" borderId="24" xfId="2" applyNumberFormat="1" applyFont="1" applyFill="1" applyBorder="1" applyAlignment="1" applyProtection="1">
      <alignment horizontal="right" vertical="center" wrapText="1"/>
    </xf>
    <xf numFmtId="0" fontId="13" fillId="2" borderId="0" xfId="1" applyFont="1" applyFill="1" applyProtection="1">
      <protection locked="0"/>
    </xf>
    <xf numFmtId="4" fontId="12" fillId="2" borderId="24" xfId="2" applyNumberFormat="1" applyFont="1" applyFill="1" applyBorder="1" applyAlignment="1" applyProtection="1">
      <alignment horizontal="right" vertical="center" wrapText="1"/>
    </xf>
    <xf numFmtId="4" fontId="8" fillId="2" borderId="2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ill="1" applyProtection="1">
      <protection locked="0"/>
    </xf>
    <xf numFmtId="0" fontId="8" fillId="0" borderId="28" xfId="6" applyFont="1" applyFill="1" applyBorder="1" applyAlignment="1" applyProtection="1">
      <alignment horizontal="left"/>
      <protection locked="0"/>
    </xf>
    <xf numFmtId="0" fontId="9" fillId="0" borderId="24" xfId="6" applyFont="1" applyFill="1" applyBorder="1" applyProtection="1">
      <protection locked="0"/>
    </xf>
    <xf numFmtId="4" fontId="9" fillId="0" borderId="24" xfId="6" applyNumberFormat="1" applyFont="1" applyFill="1" applyBorder="1" applyAlignment="1" applyProtection="1">
      <alignment horizontal="right" vertical="center" wrapText="1"/>
      <protection locked="0"/>
    </xf>
    <xf numFmtId="4" fontId="9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9" fillId="2" borderId="24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27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28" xfId="6" applyFont="1" applyFill="1" applyBorder="1" applyAlignment="1" applyProtection="1">
      <alignment horizontal="left"/>
      <protection locked="0"/>
    </xf>
    <xf numFmtId="4" fontId="17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17" fillId="0" borderId="12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27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12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28" xfId="6" applyNumberFormat="1" applyFont="1" applyFill="1" applyBorder="1" applyAlignment="1" applyProtection="1">
      <alignment horizontal="left" vertical="top"/>
      <protection locked="0"/>
    </xf>
    <xf numFmtId="49" fontId="9" fillId="0" borderId="24" xfId="6" applyNumberFormat="1" applyFont="1" applyFill="1" applyBorder="1" applyAlignment="1" applyProtection="1">
      <alignment horizontal="left" vertical="top"/>
      <protection locked="0"/>
    </xf>
    <xf numFmtId="4" fontId="8" fillId="0" borderId="24" xfId="6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12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8" fillId="2" borderId="24" xfId="2" applyNumberFormat="1" applyFont="1" applyFill="1" applyBorder="1" applyAlignment="1" applyProtection="1">
      <alignment horizontal="right" vertical="center" wrapText="1"/>
      <protection locked="0"/>
    </xf>
    <xf numFmtId="49" fontId="8" fillId="2" borderId="28" xfId="6" applyNumberFormat="1" applyFont="1" applyFill="1" applyBorder="1" applyAlignment="1" applyProtection="1">
      <alignment horizontal="left" vertical="top"/>
      <protection locked="0"/>
    </xf>
    <xf numFmtId="49" fontId="9" fillId="2" borderId="24" xfId="6" applyNumberFormat="1" applyFont="1" applyFill="1" applyBorder="1" applyAlignment="1" applyProtection="1">
      <alignment horizontal="left" vertical="top"/>
      <protection locked="0"/>
    </xf>
    <xf numFmtId="49" fontId="9" fillId="2" borderId="24" xfId="6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1" applyFont="1" applyFill="1" applyProtection="1">
      <protection locked="0"/>
    </xf>
    <xf numFmtId="49" fontId="9" fillId="0" borderId="24" xfId="6" quotePrefix="1" applyNumberFormat="1" applyFont="1" applyFill="1" applyBorder="1" applyAlignment="1" applyProtection="1">
      <alignment horizontal="left" vertical="top"/>
      <protection locked="0"/>
    </xf>
    <xf numFmtId="49" fontId="8" fillId="0" borderId="28" xfId="6" quotePrefix="1" applyNumberFormat="1" applyFont="1" applyFill="1" applyBorder="1" applyAlignment="1" applyProtection="1">
      <alignment horizontal="left" vertical="top"/>
      <protection locked="0"/>
    </xf>
    <xf numFmtId="49" fontId="9" fillId="0" borderId="24" xfId="6" applyNumberFormat="1" applyFont="1" applyFill="1" applyBorder="1" applyAlignment="1" applyProtection="1">
      <alignment horizontal="left" vertical="top" wrapText="1"/>
      <protection locked="0"/>
    </xf>
    <xf numFmtId="4" fontId="12" fillId="2" borderId="24" xfId="2" applyNumberFormat="1" applyFont="1" applyFill="1" applyBorder="1" applyAlignment="1" applyProtection="1">
      <alignment horizontal="right" vertical="center" wrapText="1"/>
      <protection locked="0"/>
    </xf>
    <xf numFmtId="49" fontId="8" fillId="2" borderId="28" xfId="6" quotePrefix="1" applyNumberFormat="1" applyFont="1" applyFill="1" applyBorder="1" applyAlignment="1" applyProtection="1">
      <alignment horizontal="left" vertical="top"/>
      <protection locked="0"/>
    </xf>
    <xf numFmtId="4" fontId="9" fillId="2" borderId="24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24" xfId="6" applyFont="1" applyFill="1" applyBorder="1" applyAlignment="1" applyProtection="1">
      <alignment vertical="center" wrapText="1"/>
      <protection locked="0"/>
    </xf>
    <xf numFmtId="4" fontId="8" fillId="2" borderId="12" xfId="2" applyNumberFormat="1" applyFont="1" applyFill="1" applyBorder="1" applyAlignment="1" applyProtection="1">
      <alignment horizontal="right" vertical="center" wrapText="1"/>
      <protection locked="0"/>
    </xf>
    <xf numFmtId="0" fontId="9" fillId="2" borderId="24" xfId="6" applyFont="1" applyFill="1" applyBorder="1" applyAlignment="1" applyProtection="1">
      <alignment wrapText="1"/>
      <protection locked="0"/>
    </xf>
    <xf numFmtId="0" fontId="5" fillId="0" borderId="0" xfId="1" applyFont="1" applyFill="1" applyProtection="1">
      <protection locked="0"/>
    </xf>
    <xf numFmtId="0" fontId="13" fillId="0" borderId="0" xfId="1" applyFont="1" applyFill="1" applyProtection="1">
      <protection locked="0"/>
    </xf>
    <xf numFmtId="4" fontId="7" fillId="2" borderId="24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12" xfId="2" applyNumberFormat="1" applyFont="1" applyFill="1" applyBorder="1" applyAlignment="1" applyProtection="1">
      <alignment horizontal="right" vertical="center" wrapText="1"/>
      <protection locked="0"/>
    </xf>
    <xf numFmtId="4" fontId="6" fillId="2" borderId="24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24" xfId="6" applyFont="1" applyFill="1" applyBorder="1" applyProtection="1">
      <protection locked="0"/>
    </xf>
    <xf numFmtId="4" fontId="7" fillId="2" borderId="24" xfId="6" applyNumberFormat="1" applyFont="1" applyFill="1" applyBorder="1" applyAlignment="1" applyProtection="1">
      <alignment horizontal="right" vertical="center" wrapText="1"/>
      <protection locked="0"/>
    </xf>
    <xf numFmtId="0" fontId="8" fillId="2" borderId="28" xfId="6" applyFont="1" applyFill="1" applyBorder="1" applyAlignment="1" applyProtection="1">
      <alignment horizontal="left"/>
      <protection locked="0"/>
    </xf>
    <xf numFmtId="0" fontId="7" fillId="2" borderId="24" xfId="6" applyFont="1" applyFill="1" applyBorder="1" applyAlignment="1" applyProtection="1">
      <alignment wrapText="1"/>
      <protection locked="0"/>
    </xf>
    <xf numFmtId="0" fontId="7" fillId="2" borderId="24" xfId="6" applyFont="1" applyFill="1" applyBorder="1" applyAlignment="1" applyProtection="1">
      <protection locked="0"/>
    </xf>
    <xf numFmtId="49" fontId="8" fillId="2" borderId="28" xfId="6" applyNumberFormat="1" applyFont="1" applyFill="1" applyBorder="1" applyAlignment="1" applyProtection="1">
      <alignment horizontal="left"/>
      <protection locked="0"/>
    </xf>
    <xf numFmtId="4" fontId="20" fillId="2" borderId="24" xfId="2" applyNumberFormat="1" applyFont="1" applyFill="1" applyBorder="1" applyAlignment="1" applyProtection="1">
      <alignment horizontal="right" vertical="center" wrapText="1"/>
      <protection locked="0"/>
    </xf>
    <xf numFmtId="4" fontId="21" fillId="2" borderId="24" xfId="2" applyNumberFormat="1" applyFont="1" applyFill="1" applyBorder="1" applyAlignment="1" applyProtection="1">
      <alignment horizontal="right" vertical="center" wrapText="1"/>
      <protection locked="0"/>
    </xf>
    <xf numFmtId="49" fontId="7" fillId="2" borderId="24" xfId="1" applyNumberFormat="1" applyFont="1" applyFill="1" applyBorder="1" applyAlignment="1" applyProtection="1">
      <alignment horizontal="left" vertical="top"/>
      <protection locked="0"/>
    </xf>
    <xf numFmtId="4" fontId="7" fillId="2" borderId="2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4" xfId="1" applyFont="1" applyFill="1" applyBorder="1" applyAlignment="1" applyProtection="1">
      <alignment horizontal="left" vertical="top" wrapText="1"/>
      <protection locked="0"/>
    </xf>
    <xf numFmtId="0" fontId="7" fillId="2" borderId="24" xfId="1" applyFont="1" applyFill="1" applyBorder="1" applyAlignment="1" applyProtection="1">
      <alignment horizontal="left"/>
      <protection locked="0"/>
    </xf>
    <xf numFmtId="4" fontId="6" fillId="2" borderId="27" xfId="2" applyNumberFormat="1" applyFont="1" applyFill="1" applyBorder="1" applyAlignment="1" applyProtection="1">
      <alignment horizontal="right" vertical="center" wrapText="1"/>
      <protection locked="0"/>
    </xf>
    <xf numFmtId="49" fontId="7" fillId="2" borderId="24" xfId="6" applyNumberFormat="1" applyFont="1" applyFill="1" applyBorder="1" applyAlignment="1" applyProtection="1">
      <alignment horizontal="left" vertical="top"/>
      <protection locked="0"/>
    </xf>
    <xf numFmtId="0" fontId="7" fillId="2" borderId="28" xfId="6" applyFont="1" applyFill="1" applyBorder="1" applyAlignment="1" applyProtection="1">
      <alignment horizontal="left"/>
      <protection locked="0"/>
    </xf>
    <xf numFmtId="0" fontId="7" fillId="2" borderId="28" xfId="2" applyFont="1" applyFill="1" applyBorder="1" applyAlignment="1" applyProtection="1">
      <alignment horizontal="left"/>
      <protection locked="0"/>
    </xf>
    <xf numFmtId="0" fontId="7" fillId="2" borderId="24" xfId="6" applyFont="1" applyFill="1" applyBorder="1" applyAlignment="1" applyProtection="1">
      <alignment horizontal="left" vertical="center"/>
      <protection locked="0"/>
    </xf>
    <xf numFmtId="0" fontId="8" fillId="2" borderId="24" xfId="6" applyFont="1" applyFill="1" applyBorder="1" applyProtection="1">
      <protection locked="0"/>
    </xf>
    <xf numFmtId="4" fontId="14" fillId="2" borderId="24" xfId="1" applyNumberFormat="1" applyFont="1" applyFill="1" applyBorder="1" applyAlignment="1" applyProtection="1">
      <alignment horizontal="right" vertical="center" wrapText="1"/>
      <protection locked="0"/>
    </xf>
    <xf numFmtId="4" fontId="22" fillId="2" borderId="24" xfId="1" applyNumberFormat="1" applyFont="1" applyFill="1" applyBorder="1" applyAlignment="1" applyProtection="1">
      <alignment horizontal="right" vertical="center" wrapText="1"/>
      <protection locked="0"/>
    </xf>
    <xf numFmtId="4" fontId="15" fillId="2" borderId="27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4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12" xfId="1" applyNumberFormat="1" applyFont="1" applyFill="1" applyBorder="1" applyAlignment="1" applyProtection="1">
      <alignment horizontal="right" vertical="center" wrapText="1"/>
      <protection locked="0"/>
    </xf>
    <xf numFmtId="4" fontId="8" fillId="2" borderId="27" xfId="2" applyNumberFormat="1" applyFont="1" applyFill="1" applyBorder="1" applyAlignment="1" applyProtection="1">
      <alignment horizontal="right" vertical="center" wrapText="1"/>
      <protection locked="0"/>
    </xf>
    <xf numFmtId="1" fontId="7" fillId="2" borderId="24" xfId="2" applyNumberFormat="1" applyFont="1" applyFill="1" applyBorder="1" applyProtection="1">
      <protection locked="0"/>
    </xf>
    <xf numFmtId="0" fontId="7" fillId="2" borderId="24" xfId="1" applyFont="1" applyFill="1" applyBorder="1" applyAlignment="1" applyProtection="1">
      <alignment wrapText="1"/>
      <protection locked="0"/>
    </xf>
    <xf numFmtId="4" fontId="8" fillId="2" borderId="24" xfId="1" quotePrefix="1" applyNumberFormat="1" applyFont="1" applyFill="1" applyBorder="1" applyAlignment="1" applyProtection="1">
      <alignment horizontal="right" vertical="center" wrapText="1"/>
      <protection locked="0"/>
    </xf>
    <xf numFmtId="0" fontId="7" fillId="2" borderId="24" xfId="1" applyFont="1" applyFill="1" applyBorder="1" applyAlignment="1" applyProtection="1">
      <alignment horizontal="left" wrapText="1" indent="2"/>
      <protection locked="0"/>
    </xf>
    <xf numFmtId="4" fontId="7" fillId="2" borderId="24" xfId="1" quotePrefix="1" applyNumberFormat="1" applyFont="1" applyFill="1" applyBorder="1" applyAlignment="1" applyProtection="1">
      <alignment horizontal="right" vertical="center" wrapText="1"/>
      <protection locked="0"/>
    </xf>
    <xf numFmtId="0" fontId="8" fillId="2" borderId="28" xfId="1" applyFont="1" applyFill="1" applyBorder="1" applyAlignment="1" applyProtection="1">
      <alignment horizontal="left"/>
      <protection locked="0"/>
    </xf>
    <xf numFmtId="0" fontId="7" fillId="2" borderId="28" xfId="1" applyFont="1" applyFill="1" applyBorder="1" applyAlignment="1" applyProtection="1">
      <alignment horizontal="left" wrapText="1"/>
      <protection locked="0"/>
    </xf>
    <xf numFmtId="49" fontId="16" fillId="2" borderId="28" xfId="6" applyNumberFormat="1" applyFont="1" applyFill="1" applyBorder="1" applyAlignment="1" applyProtection="1">
      <alignment horizontal="left" vertical="top"/>
      <protection locked="0"/>
    </xf>
    <xf numFmtId="49" fontId="8" fillId="2" borderId="24" xfId="6" applyNumberFormat="1" applyFont="1" applyFill="1" applyBorder="1" applyAlignment="1" applyProtection="1">
      <alignment vertical="top"/>
      <protection locked="0"/>
    </xf>
    <xf numFmtId="4" fontId="6" fillId="2" borderId="12" xfId="2" applyNumberFormat="1" applyFont="1" applyFill="1" applyBorder="1" applyAlignment="1" applyProtection="1">
      <alignment horizontal="right" vertical="center" wrapText="1"/>
      <protection locked="0"/>
    </xf>
    <xf numFmtId="4" fontId="15" fillId="2" borderId="24" xfId="1" applyNumberFormat="1" applyFont="1" applyFill="1" applyBorder="1" applyAlignment="1" applyProtection="1">
      <alignment horizontal="right" vertical="center" wrapText="1"/>
      <protection locked="0"/>
    </xf>
    <xf numFmtId="4" fontId="23" fillId="2" borderId="24" xfId="1" applyNumberFormat="1" applyFont="1" applyFill="1" applyBorder="1" applyAlignment="1" applyProtection="1">
      <alignment horizontal="right" vertical="center" wrapText="1"/>
      <protection locked="0"/>
    </xf>
    <xf numFmtId="4" fontId="15" fillId="2" borderId="12" xfId="1" applyNumberFormat="1" applyFont="1" applyFill="1" applyBorder="1" applyAlignment="1" applyProtection="1">
      <alignment horizontal="right" vertical="center" wrapText="1"/>
      <protection locked="0"/>
    </xf>
    <xf numFmtId="4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4" xfId="6" applyFont="1" applyFill="1" applyBorder="1" applyAlignment="1" applyProtection="1">
      <alignment vertical="center" wrapText="1"/>
      <protection locked="0"/>
    </xf>
    <xf numFmtId="0" fontId="8" fillId="2" borderId="28" xfId="2" applyFont="1" applyFill="1" applyBorder="1" applyAlignment="1" applyProtection="1">
      <alignment horizontal="left"/>
      <protection locked="0"/>
    </xf>
    <xf numFmtId="1" fontId="8" fillId="2" borderId="24" xfId="2" applyNumberFormat="1" applyFont="1" applyFill="1" applyBorder="1" applyProtection="1">
      <protection locked="0"/>
    </xf>
    <xf numFmtId="0" fontId="7" fillId="2" borderId="29" xfId="2" applyFont="1" applyFill="1" applyBorder="1" applyAlignment="1" applyProtection="1">
      <alignment horizontal="left"/>
      <protection locked="0"/>
    </xf>
    <xf numFmtId="1" fontId="7" fillId="2" borderId="19" xfId="2" applyNumberFormat="1" applyFont="1" applyFill="1" applyBorder="1" applyProtection="1">
      <protection locked="0"/>
    </xf>
    <xf numFmtId="4" fontId="7" fillId="2" borderId="19" xfId="6" applyNumberFormat="1" applyFont="1" applyFill="1" applyBorder="1" applyAlignment="1" applyProtection="1">
      <alignment horizontal="right" vertical="center" wrapText="1"/>
      <protection locked="0"/>
    </xf>
    <xf numFmtId="4" fontId="7" fillId="2" borderId="19" xfId="2" applyNumberFormat="1" applyFont="1" applyFill="1" applyBorder="1" applyAlignment="1" applyProtection="1">
      <alignment horizontal="right" vertical="center" wrapText="1"/>
      <protection locked="0"/>
    </xf>
    <xf numFmtId="4" fontId="9" fillId="2" borderId="19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20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30" xfId="2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2" applyFont="1" applyFill="1" applyAlignment="1" applyProtection="1">
      <alignment horizontal="left"/>
      <protection locked="0"/>
    </xf>
    <xf numFmtId="1" fontId="6" fillId="2" borderId="0" xfId="2" applyNumberFormat="1" applyFont="1" applyFill="1" applyProtection="1">
      <protection locked="0"/>
    </xf>
    <xf numFmtId="0" fontId="24" fillId="2" borderId="0" xfId="2" applyFont="1" applyFill="1" applyProtection="1">
      <protection locked="0"/>
    </xf>
    <xf numFmtId="0" fontId="25" fillId="2" borderId="0" xfId="1" applyFont="1" applyFill="1"/>
    <xf numFmtId="0" fontId="26" fillId="2" borderId="0" xfId="1" applyFont="1" applyFill="1"/>
    <xf numFmtId="4" fontId="8" fillId="0" borderId="23" xfId="5" applyNumberFormat="1" applyFont="1" applyFill="1" applyBorder="1" applyAlignment="1" applyProtection="1">
      <alignment horizontal="right" vertical="center" wrapText="1"/>
    </xf>
    <xf numFmtId="4" fontId="7" fillId="0" borderId="27" xfId="2" applyNumberFormat="1" applyFont="1" applyFill="1" applyBorder="1" applyAlignment="1" applyProtection="1">
      <alignment horizontal="right" vertical="center" wrapText="1"/>
      <protection locked="0"/>
    </xf>
    <xf numFmtId="4" fontId="8" fillId="0" borderId="27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23" xfId="5" applyNumberFormat="1" applyFont="1" applyFill="1" applyBorder="1" applyAlignment="1" applyProtection="1">
      <alignment horizontal="right" vertical="center" wrapText="1"/>
    </xf>
    <xf numFmtId="4" fontId="7" fillId="0" borderId="23" xfId="5" applyNumberFormat="1" applyFont="1" applyFill="1" applyBorder="1" applyAlignment="1" applyProtection="1">
      <alignment horizontal="right" vertical="center" wrapText="1"/>
    </xf>
    <xf numFmtId="0" fontId="28" fillId="2" borderId="36" xfId="11" applyFont="1" applyFill="1" applyBorder="1" applyAlignment="1">
      <alignment horizontal="center" wrapText="1"/>
    </xf>
    <xf numFmtId="4" fontId="8" fillId="2" borderId="19" xfId="2" applyNumberFormat="1" applyFont="1" applyFill="1" applyBorder="1" applyAlignment="1" applyProtection="1">
      <alignment horizontal="right" vertical="center" wrapText="1"/>
    </xf>
    <xf numFmtId="49" fontId="8" fillId="0" borderId="26" xfId="6" quotePrefix="1" applyNumberFormat="1" applyFont="1" applyFill="1" applyBorder="1" applyAlignment="1" applyProtection="1">
      <alignment horizontal="left" vertical="top"/>
      <protection locked="0"/>
    </xf>
    <xf numFmtId="4" fontId="12" fillId="2" borderId="24" xfId="1" applyNumberFormat="1" applyFont="1" applyFill="1" applyBorder="1" applyAlignment="1" applyProtection="1">
      <alignment horizontal="right" vertical="center" wrapText="1"/>
      <protection locked="0"/>
    </xf>
    <xf numFmtId="4" fontId="8" fillId="2" borderId="24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" applyFont="1" applyFill="1" applyProtection="1">
      <protection locked="0"/>
    </xf>
    <xf numFmtId="0" fontId="7" fillId="0" borderId="0" xfId="2" applyFont="1" applyFill="1" applyProtection="1">
      <protection locked="0"/>
    </xf>
    <xf numFmtId="0" fontId="28" fillId="2" borderId="37" xfId="11" applyFont="1" applyFill="1" applyBorder="1" applyAlignment="1">
      <alignment wrapText="1"/>
    </xf>
    <xf numFmtId="0" fontId="28" fillId="0" borderId="37" xfId="11" applyFont="1" applyBorder="1" applyAlignment="1">
      <alignment wrapText="1"/>
    </xf>
    <xf numFmtId="49" fontId="8" fillId="0" borderId="26" xfId="6" quotePrefix="1" applyNumberFormat="1" applyFont="1" applyFill="1" applyBorder="1" applyAlignment="1" applyProtection="1">
      <alignment horizontal="left" vertical="top"/>
      <protection locked="0"/>
    </xf>
    <xf numFmtId="4" fontId="13" fillId="2" borderId="0" xfId="1" applyNumberFormat="1" applyFont="1" applyFill="1" applyProtection="1">
      <protection locked="0"/>
    </xf>
    <xf numFmtId="4" fontId="5" fillId="2" borderId="0" xfId="1" applyNumberFormat="1" applyFont="1" applyFill="1" applyProtection="1">
      <protection locked="0"/>
    </xf>
    <xf numFmtId="4" fontId="13" fillId="0" borderId="0" xfId="1" applyNumberFormat="1" applyFont="1" applyFill="1" applyProtection="1">
      <protection locked="0"/>
    </xf>
    <xf numFmtId="0" fontId="3" fillId="0" borderId="0" xfId="14"/>
    <xf numFmtId="0" fontId="28" fillId="0" borderId="0" xfId="15" applyFont="1"/>
    <xf numFmtId="0" fontId="28" fillId="0" borderId="0" xfId="15" applyFont="1" applyAlignment="1">
      <alignment horizontal="center"/>
    </xf>
    <xf numFmtId="0" fontId="28" fillId="0" borderId="0" xfId="15" applyFont="1" applyAlignment="1">
      <alignment wrapText="1"/>
    </xf>
    <xf numFmtId="0" fontId="28" fillId="0" borderId="0" xfId="15" applyFont="1" applyAlignment="1">
      <alignment horizontal="center" vertical="center"/>
    </xf>
    <xf numFmtId="166" fontId="28" fillId="0" borderId="0" xfId="16" applyNumberFormat="1" applyFont="1"/>
    <xf numFmtId="166" fontId="28" fillId="0" borderId="0" xfId="16" applyNumberFormat="1" applyFont="1" applyAlignment="1">
      <alignment horizontal="right"/>
    </xf>
    <xf numFmtId="0" fontId="29" fillId="0" borderId="31" xfId="15" applyFont="1" applyBorder="1" applyAlignment="1">
      <alignment horizontal="center" vertical="center"/>
    </xf>
    <xf numFmtId="0" fontId="29" fillId="0" borderId="48" xfId="15" applyFont="1" applyBorder="1" applyAlignment="1">
      <alignment horizontal="center" vertical="center"/>
    </xf>
    <xf numFmtId="0" fontId="29" fillId="0" borderId="32" xfId="15" applyFont="1" applyBorder="1" applyAlignment="1">
      <alignment horizontal="center" vertical="center" wrapText="1"/>
    </xf>
    <xf numFmtId="0" fontId="29" fillId="0" borderId="33" xfId="15" applyFont="1" applyBorder="1" applyAlignment="1">
      <alignment horizontal="center" vertical="center"/>
    </xf>
    <xf numFmtId="166" fontId="29" fillId="0" borderId="34" xfId="16" applyNumberFormat="1" applyFont="1" applyBorder="1" applyAlignment="1">
      <alignment horizontal="center" vertical="center"/>
    </xf>
    <xf numFmtId="0" fontId="28" fillId="0" borderId="35" xfId="15" applyFont="1" applyBorder="1"/>
    <xf numFmtId="0" fontId="28" fillId="0" borderId="49" xfId="15" applyFont="1" applyBorder="1" applyAlignment="1">
      <alignment horizontal="center"/>
    </xf>
    <xf numFmtId="0" fontId="28" fillId="0" borderId="36" xfId="15" applyFont="1" applyBorder="1" applyAlignment="1">
      <alignment wrapText="1"/>
    </xf>
    <xf numFmtId="0" fontId="28" fillId="0" borderId="37" xfId="15" applyFont="1" applyBorder="1"/>
    <xf numFmtId="0" fontId="28" fillId="0" borderId="37" xfId="15" applyFont="1" applyBorder="1" applyAlignment="1">
      <alignment horizontal="center" vertical="center"/>
    </xf>
    <xf numFmtId="166" fontId="28" fillId="0" borderId="38" xfId="16" applyNumberFormat="1" applyFont="1" applyBorder="1"/>
    <xf numFmtId="0" fontId="29" fillId="0" borderId="35" xfId="15" applyFont="1" applyBorder="1" applyAlignment="1">
      <alignment horizontal="center" vertical="center" wrapText="1"/>
    </xf>
    <xf numFmtId="0" fontId="29" fillId="0" borderId="49" xfId="15" applyFont="1" applyBorder="1" applyAlignment="1">
      <alignment horizontal="center" vertical="center" wrapText="1"/>
    </xf>
    <xf numFmtId="0" fontId="29" fillId="0" borderId="36" xfId="15" applyFont="1" applyBorder="1" applyAlignment="1">
      <alignment horizontal="left" wrapText="1"/>
    </xf>
    <xf numFmtId="0" fontId="29" fillId="0" borderId="37" xfId="15" applyFont="1" applyBorder="1" applyAlignment="1">
      <alignment wrapText="1"/>
    </xf>
    <xf numFmtId="166" fontId="29" fillId="0" borderId="38" xfId="16" applyNumberFormat="1" applyFont="1" applyBorder="1" applyAlignment="1">
      <alignment horizontal="right" vertical="center"/>
    </xf>
    <xf numFmtId="0" fontId="29" fillId="0" borderId="35" xfId="15" applyFont="1" applyBorder="1"/>
    <xf numFmtId="0" fontId="29" fillId="0" borderId="49" xfId="15" applyFont="1" applyBorder="1" applyAlignment="1">
      <alignment horizontal="center"/>
    </xf>
    <xf numFmtId="0" fontId="29" fillId="0" borderId="36" xfId="15" applyFont="1" applyBorder="1" applyAlignment="1">
      <alignment wrapText="1"/>
    </xf>
    <xf numFmtId="0" fontId="29" fillId="0" borderId="37" xfId="15" applyFont="1" applyBorder="1"/>
    <xf numFmtId="0" fontId="29" fillId="0" borderId="37" xfId="15" applyFont="1" applyBorder="1" applyAlignment="1">
      <alignment horizontal="center" vertical="center"/>
    </xf>
    <xf numFmtId="0" fontId="28" fillId="2" borderId="36" xfId="15" applyFont="1" applyFill="1" applyBorder="1" applyAlignment="1">
      <alignment wrapText="1"/>
    </xf>
    <xf numFmtId="0" fontId="28" fillId="2" borderId="37" xfId="15" applyFont="1" applyFill="1" applyBorder="1"/>
    <xf numFmtId="0" fontId="28" fillId="2" borderId="37" xfId="15" applyFont="1" applyFill="1" applyBorder="1" applyAlignment="1">
      <alignment horizontal="center" vertical="center"/>
    </xf>
    <xf numFmtId="166" fontId="29" fillId="2" borderId="38" xfId="16" applyNumberFormat="1" applyFont="1" applyFill="1" applyBorder="1" applyAlignment="1">
      <alignment horizontal="right" vertical="center"/>
    </xf>
    <xf numFmtId="0" fontId="29" fillId="0" borderId="35" xfId="15" applyFont="1" applyBorder="1" applyAlignment="1">
      <alignment horizontal="center" vertical="center"/>
    </xf>
    <xf numFmtId="0" fontId="29" fillId="0" borderId="49" xfId="15" applyFont="1" applyBorder="1" applyAlignment="1">
      <alignment horizontal="center" vertical="center"/>
    </xf>
    <xf numFmtId="0" fontId="29" fillId="2" borderId="36" xfId="15" applyFont="1" applyFill="1" applyBorder="1" applyAlignment="1">
      <alignment vertical="center" wrapText="1"/>
    </xf>
    <xf numFmtId="0" fontId="29" fillId="2" borderId="37" xfId="15" applyFont="1" applyFill="1" applyBorder="1" applyAlignment="1">
      <alignment vertical="center"/>
    </xf>
    <xf numFmtId="0" fontId="29" fillId="2" borderId="37" xfId="15" applyFont="1" applyFill="1" applyBorder="1" applyAlignment="1">
      <alignment horizontal="center" vertical="center"/>
    </xf>
    <xf numFmtId="0" fontId="28" fillId="0" borderId="46" xfId="15" applyFont="1" applyBorder="1" applyAlignment="1">
      <alignment horizontal="center" vertical="center"/>
    </xf>
    <xf numFmtId="0" fontId="28" fillId="0" borderId="50" xfId="15" applyFont="1" applyBorder="1" applyAlignment="1">
      <alignment horizontal="center" vertical="center"/>
    </xf>
    <xf numFmtId="0" fontId="28" fillId="2" borderId="39" xfId="15" applyFont="1" applyFill="1" applyBorder="1" applyAlignment="1">
      <alignment wrapText="1"/>
    </xf>
    <xf numFmtId="0" fontId="28" fillId="2" borderId="40" xfId="15" applyFont="1" applyFill="1" applyBorder="1"/>
    <xf numFmtId="0" fontId="28" fillId="2" borderId="40" xfId="15" applyFont="1" applyFill="1" applyBorder="1" applyAlignment="1">
      <alignment horizontal="center" vertical="center"/>
    </xf>
    <xf numFmtId="166" fontId="29" fillId="2" borderId="41" xfId="16" applyNumberFormat="1" applyFont="1" applyFill="1" applyBorder="1" applyAlignment="1">
      <alignment horizontal="right" vertical="center"/>
    </xf>
    <xf numFmtId="166" fontId="29" fillId="2" borderId="0" xfId="16" applyNumberFormat="1" applyFont="1" applyFill="1" applyAlignment="1">
      <alignment horizontal="right" vertical="center"/>
    </xf>
    <xf numFmtId="0" fontId="28" fillId="0" borderId="35" xfId="15" applyFont="1" applyBorder="1" applyAlignment="1">
      <alignment horizontal="center" vertical="center"/>
    </xf>
    <xf numFmtId="0" fontId="28" fillId="2" borderId="37" xfId="17" applyFont="1" applyFill="1" applyBorder="1" applyAlignment="1">
      <alignment vertical="center"/>
    </xf>
    <xf numFmtId="49" fontId="28" fillId="2" borderId="37" xfId="17" applyNumberFormat="1" applyFont="1" applyFill="1" applyBorder="1" applyAlignment="1">
      <alignment horizontal="center" vertical="center"/>
    </xf>
    <xf numFmtId="165" fontId="28" fillId="0" borderId="0" xfId="15" applyNumberFormat="1" applyFont="1"/>
    <xf numFmtId="0" fontId="29" fillId="0" borderId="47" xfId="15" applyFont="1" applyBorder="1" applyAlignment="1">
      <alignment horizontal="center" vertical="center"/>
    </xf>
    <xf numFmtId="0" fontId="29" fillId="0" borderId="1" xfId="15" applyFont="1" applyBorder="1" applyAlignment="1">
      <alignment horizontal="center" vertical="center"/>
    </xf>
    <xf numFmtId="0" fontId="29" fillId="2" borderId="43" xfId="15" applyFont="1" applyFill="1" applyBorder="1" applyAlignment="1">
      <alignment horizontal="left" vertical="top" wrapText="1"/>
    </xf>
    <xf numFmtId="0" fontId="29" fillId="2" borderId="44" xfId="15" applyFont="1" applyFill="1" applyBorder="1"/>
    <xf numFmtId="0" fontId="29" fillId="2" borderId="44" xfId="15" applyFont="1" applyFill="1" applyBorder="1" applyAlignment="1">
      <alignment horizontal="center" vertical="center"/>
    </xf>
    <xf numFmtId="166" fontId="29" fillId="2" borderId="45" xfId="16" applyNumberFormat="1" applyFont="1" applyFill="1" applyBorder="1"/>
    <xf numFmtId="0" fontId="32" fillId="0" borderId="0" xfId="15" applyFont="1"/>
    <xf numFmtId="0" fontId="32" fillId="0" borderId="0" xfId="15" applyFont="1" applyAlignment="1">
      <alignment horizontal="center"/>
    </xf>
    <xf numFmtId="0" fontId="33" fillId="0" borderId="0" xfId="15" applyFont="1" applyAlignment="1">
      <alignment wrapText="1"/>
    </xf>
    <xf numFmtId="0" fontId="33" fillId="0" borderId="0" xfId="15" applyFont="1" applyAlignment="1">
      <alignment horizontal="center" vertical="center"/>
    </xf>
    <xf numFmtId="0" fontId="32" fillId="0" borderId="0" xfId="15" applyFont="1" applyAlignment="1">
      <alignment horizontal="right"/>
    </xf>
    <xf numFmtId="0" fontId="33" fillId="0" borderId="0" xfId="15" applyFont="1"/>
    <xf numFmtId="0" fontId="33" fillId="0" borderId="0" xfId="15" applyFont="1" applyAlignment="1">
      <alignment horizontal="center"/>
    </xf>
    <xf numFmtId="0" fontId="33" fillId="0" borderId="0" xfId="15" applyFont="1" applyAlignment="1">
      <alignment horizontal="right"/>
    </xf>
    <xf numFmtId="0" fontId="28" fillId="0" borderId="54" xfId="15" applyFont="1" applyBorder="1" applyAlignment="1">
      <alignment horizontal="center" wrapText="1"/>
    </xf>
    <xf numFmtId="0" fontId="28" fillId="0" borderId="0" xfId="15" applyFont="1" applyAlignment="1">
      <alignment horizontal="center" wrapText="1"/>
    </xf>
    <xf numFmtId="0" fontId="28" fillId="0" borderId="55" xfId="15" applyFont="1" applyBorder="1" applyAlignment="1">
      <alignment horizontal="center" wrapText="1"/>
    </xf>
    <xf numFmtId="4" fontId="28" fillId="0" borderId="0" xfId="15" applyNumberFormat="1" applyFont="1" applyAlignment="1">
      <alignment horizontal="center"/>
    </xf>
    <xf numFmtId="0" fontId="28" fillId="0" borderId="56" xfId="15" applyFont="1" applyBorder="1" applyAlignment="1">
      <alignment horizontal="center" wrapText="1"/>
    </xf>
    <xf numFmtId="0" fontId="29" fillId="3" borderId="57" xfId="15" applyFont="1" applyFill="1" applyBorder="1" applyAlignment="1">
      <alignment horizontal="center" wrapText="1"/>
    </xf>
    <xf numFmtId="0" fontId="29" fillId="3" borderId="0" xfId="15" applyFont="1" applyFill="1" applyAlignment="1">
      <alignment horizontal="center" wrapText="1"/>
    </xf>
    <xf numFmtId="4" fontId="12" fillId="0" borderId="12" xfId="2" applyNumberFormat="1" applyFont="1" applyFill="1" applyBorder="1" applyAlignment="1" applyProtection="1">
      <alignment horizontal="right" vertical="center" wrapText="1"/>
      <protection locked="0"/>
    </xf>
    <xf numFmtId="1" fontId="5" fillId="2" borderId="0" xfId="1" applyNumberFormat="1" applyFont="1" applyFill="1" applyProtection="1">
      <protection locked="0"/>
    </xf>
    <xf numFmtId="166" fontId="29" fillId="0" borderId="38" xfId="16" applyNumberFormat="1" applyFont="1" applyFill="1" applyBorder="1" applyAlignment="1">
      <alignment horizontal="right" vertical="center"/>
    </xf>
    <xf numFmtId="0" fontId="3" fillId="0" borderId="61" xfId="14" applyBorder="1" applyAlignment="1">
      <alignment horizontal="center" vertical="center" wrapText="1"/>
    </xf>
    <xf numFmtId="166" fontId="36" fillId="0" borderId="38" xfId="16" applyNumberFormat="1" applyFont="1" applyFill="1" applyBorder="1" applyAlignment="1">
      <alignment horizontal="right" vertical="center"/>
    </xf>
    <xf numFmtId="49" fontId="8" fillId="0" borderId="26" xfId="6" quotePrefix="1" applyNumberFormat="1" applyFont="1" applyFill="1" applyBorder="1" applyAlignment="1" applyProtection="1">
      <alignment horizontal="left" vertical="top"/>
      <protection locked="0"/>
    </xf>
    <xf numFmtId="4" fontId="8" fillId="0" borderId="24" xfId="2" applyNumberFormat="1" applyFont="1" applyFill="1" applyBorder="1" applyAlignment="1" applyProtection="1">
      <alignment horizontal="right" vertical="center" wrapText="1"/>
    </xf>
    <xf numFmtId="4" fontId="12" fillId="0" borderId="23" xfId="5" applyNumberFormat="1" applyFont="1" applyFill="1" applyBorder="1" applyAlignment="1" applyProtection="1">
      <alignment horizontal="right" vertical="center" wrapText="1"/>
    </xf>
    <xf numFmtId="4" fontId="12" fillId="0" borderId="24" xfId="5" applyNumberFormat="1" applyFont="1" applyFill="1" applyBorder="1" applyAlignment="1" applyProtection="1">
      <alignment horizontal="right" vertical="center" wrapText="1"/>
    </xf>
    <xf numFmtId="4" fontId="8" fillId="0" borderId="24" xfId="5" applyNumberFormat="1" applyFont="1" applyFill="1" applyBorder="1" applyAlignment="1" applyProtection="1">
      <alignment horizontal="right" vertical="center" wrapText="1"/>
    </xf>
    <xf numFmtId="4" fontId="9" fillId="0" borderId="24" xfId="2" applyNumberFormat="1" applyFont="1" applyFill="1" applyBorder="1" applyAlignment="1" applyProtection="1">
      <alignment horizontal="right" vertical="center" wrapText="1"/>
    </xf>
    <xf numFmtId="4" fontId="12" fillId="0" borderId="24" xfId="2" applyNumberFormat="1" applyFont="1" applyFill="1" applyBorder="1" applyAlignment="1" applyProtection="1">
      <alignment horizontal="right" vertical="center" wrapText="1"/>
    </xf>
    <xf numFmtId="43" fontId="9" fillId="0" borderId="0" xfId="21" applyFont="1" applyAlignment="1">
      <alignment horizontal="center" wrapText="1"/>
    </xf>
    <xf numFmtId="164" fontId="13" fillId="2" borderId="0" xfId="1" applyNumberFormat="1" applyFont="1" applyFill="1" applyProtection="1">
      <protection locked="0"/>
    </xf>
    <xf numFmtId="4" fontId="7" fillId="0" borderId="24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26" xfId="6" quotePrefix="1" applyNumberFormat="1" applyFont="1" applyFill="1" applyBorder="1" applyAlignment="1" applyProtection="1">
      <alignment horizontal="left" vertical="top"/>
      <protection locked="0"/>
    </xf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24" xfId="0" applyBorder="1"/>
    <xf numFmtId="3" fontId="0" fillId="0" borderId="24" xfId="0" applyNumberFormat="1" applyBorder="1"/>
    <xf numFmtId="3" fontId="29" fillId="0" borderId="24" xfId="0" applyNumberFormat="1" applyFont="1" applyBorder="1"/>
    <xf numFmtId="0" fontId="0" fillId="0" borderId="24" xfId="0" applyBorder="1" applyAlignment="1">
      <alignment horizontal="center"/>
    </xf>
    <xf numFmtId="167" fontId="0" fillId="0" borderId="24" xfId="0" applyNumberFormat="1" applyBorder="1"/>
    <xf numFmtId="0" fontId="31" fillId="0" borderId="0" xfId="12"/>
    <xf numFmtId="0" fontId="38" fillId="0" borderId="0" xfId="12" applyFont="1"/>
    <xf numFmtId="0" fontId="31" fillId="0" borderId="1" xfId="12" applyBorder="1"/>
    <xf numFmtId="4" fontId="31" fillId="0" borderId="0" xfId="12" applyNumberFormat="1"/>
    <xf numFmtId="0" fontId="31" fillId="0" borderId="0" xfId="12" applyAlignment="1">
      <alignment horizontal="center"/>
    </xf>
    <xf numFmtId="0" fontId="6" fillId="0" borderId="13" xfId="12" applyFont="1" applyBorder="1" applyAlignment="1" applyProtection="1">
      <alignment horizontal="center" vertical="center"/>
      <protection locked="0"/>
    </xf>
    <xf numFmtId="0" fontId="6" fillId="0" borderId="14" xfId="12" applyFont="1" applyBorder="1" applyAlignment="1" applyProtection="1">
      <alignment horizontal="center" vertical="center" wrapText="1"/>
      <protection locked="0"/>
    </xf>
    <xf numFmtId="0" fontId="6" fillId="4" borderId="14" xfId="12" applyFont="1" applyFill="1" applyBorder="1" applyAlignment="1" applyProtection="1">
      <alignment horizontal="center" vertical="center" wrapText="1"/>
      <protection locked="0"/>
    </xf>
    <xf numFmtId="0" fontId="6" fillId="5" borderId="14" xfId="12" applyFont="1" applyFill="1" applyBorder="1" applyAlignment="1" applyProtection="1">
      <alignment horizontal="center" vertical="center" wrapText="1"/>
      <protection locked="0"/>
    </xf>
    <xf numFmtId="0" fontId="6" fillId="5" borderId="0" xfId="12" applyFont="1" applyFill="1" applyAlignment="1" applyProtection="1">
      <alignment horizontal="center" vertical="center" wrapText="1"/>
      <protection locked="0"/>
    </xf>
    <xf numFmtId="1" fontId="40" fillId="0" borderId="19" xfId="5" applyNumberFormat="1" applyFont="1" applyBorder="1" applyAlignment="1" applyProtection="1">
      <alignment horizontal="center" vertical="center" wrapText="1"/>
      <protection locked="0"/>
    </xf>
    <xf numFmtId="1" fontId="40" fillId="6" borderId="19" xfId="5" applyNumberFormat="1" applyFont="1" applyFill="1" applyBorder="1" applyAlignment="1" applyProtection="1">
      <alignment horizontal="center" vertical="center" wrapText="1"/>
      <protection locked="0"/>
    </xf>
    <xf numFmtId="1" fontId="40" fillId="4" borderId="19" xfId="5" applyNumberFormat="1" applyFont="1" applyFill="1" applyBorder="1" applyAlignment="1" applyProtection="1">
      <alignment horizontal="center" vertical="center" wrapText="1"/>
      <protection locked="0"/>
    </xf>
    <xf numFmtId="1" fontId="40" fillId="5" borderId="19" xfId="5" applyNumberFormat="1" applyFont="1" applyFill="1" applyBorder="1" applyAlignment="1" applyProtection="1">
      <alignment horizontal="center" vertical="center" wrapText="1"/>
      <protection locked="0"/>
    </xf>
    <xf numFmtId="1" fontId="40" fillId="5" borderId="11" xfId="5" applyNumberFormat="1" applyFont="1" applyFill="1" applyBorder="1" applyAlignment="1" applyProtection="1">
      <alignment horizontal="center" vertical="center" wrapText="1"/>
      <protection locked="0"/>
    </xf>
    <xf numFmtId="4" fontId="20" fillId="0" borderId="24" xfId="2" applyNumberFormat="1" applyFont="1" applyBorder="1" applyAlignment="1" applyProtection="1">
      <alignment horizontal="right" vertical="center" wrapText="1"/>
      <protection locked="0"/>
    </xf>
    <xf numFmtId="49" fontId="8" fillId="0" borderId="13" xfId="6" applyNumberFormat="1" applyFont="1" applyBorder="1" applyAlignment="1" applyProtection="1">
      <alignment horizontal="left" vertical="center" wrapText="1"/>
      <protection locked="0"/>
    </xf>
    <xf numFmtId="4" fontId="20" fillId="0" borderId="24" xfId="6" applyNumberFormat="1" applyFont="1" applyBorder="1" applyAlignment="1" applyProtection="1">
      <alignment horizontal="right" vertical="center" wrapText="1"/>
      <protection locked="0"/>
    </xf>
    <xf numFmtId="3" fontId="31" fillId="0" borderId="0" xfId="12" applyNumberFormat="1"/>
    <xf numFmtId="1" fontId="31" fillId="0" borderId="0" xfId="12" applyNumberFormat="1"/>
    <xf numFmtId="49" fontId="20" fillId="0" borderId="13" xfId="6" applyNumberFormat="1" applyFont="1" applyBorder="1" applyAlignment="1" applyProtection="1">
      <alignment horizontal="left" vertical="center"/>
      <protection locked="0"/>
    </xf>
    <xf numFmtId="4" fontId="20" fillId="7" borderId="24" xfId="6" applyNumberFormat="1" applyFont="1" applyFill="1" applyBorder="1" applyAlignment="1" applyProtection="1">
      <alignment horizontal="right" vertical="center" wrapText="1"/>
      <protection locked="0"/>
    </xf>
    <xf numFmtId="49" fontId="20" fillId="0" borderId="28" xfId="6" quotePrefix="1" applyNumberFormat="1" applyFont="1" applyBorder="1" applyAlignment="1" applyProtection="1">
      <alignment horizontal="left" vertical="top"/>
      <protection locked="0"/>
    </xf>
    <xf numFmtId="49" fontId="24" fillId="8" borderId="24" xfId="6" applyNumberFormat="1" applyFont="1" applyFill="1" applyBorder="1" applyAlignment="1" applyProtection="1">
      <alignment horizontal="left" vertical="top"/>
      <protection locked="0"/>
    </xf>
    <xf numFmtId="4" fontId="24" fillId="8" borderId="24" xfId="6" applyNumberFormat="1" applyFont="1" applyFill="1" applyBorder="1" applyAlignment="1" applyProtection="1">
      <alignment horizontal="right" vertical="center" wrapText="1"/>
      <protection locked="0"/>
    </xf>
    <xf numFmtId="4" fontId="24" fillId="8" borderId="24" xfId="2" applyNumberFormat="1" applyFont="1" applyFill="1" applyBorder="1" applyAlignment="1" applyProtection="1">
      <alignment horizontal="right" vertical="center" wrapText="1"/>
      <protection locked="0"/>
    </xf>
    <xf numFmtId="49" fontId="24" fillId="9" borderId="24" xfId="6" applyNumberFormat="1" applyFont="1" applyFill="1" applyBorder="1" applyAlignment="1" applyProtection="1">
      <alignment horizontal="left" vertical="top"/>
      <protection locked="0"/>
    </xf>
    <xf numFmtId="4" fontId="24" fillId="9" borderId="24" xfId="6" applyNumberFormat="1" applyFont="1" applyFill="1" applyBorder="1" applyAlignment="1" applyProtection="1">
      <alignment horizontal="right" vertical="center" wrapText="1"/>
      <protection locked="0"/>
    </xf>
    <xf numFmtId="4" fontId="24" fillId="9" borderId="24" xfId="2" applyNumberFormat="1" applyFont="1" applyFill="1" applyBorder="1" applyAlignment="1" applyProtection="1">
      <alignment horizontal="right" vertical="center" wrapText="1"/>
      <protection locked="0"/>
    </xf>
    <xf numFmtId="1" fontId="31" fillId="0" borderId="63" xfId="12" applyNumberFormat="1" applyBorder="1"/>
    <xf numFmtId="4" fontId="43" fillId="9" borderId="24" xfId="2" applyNumberFormat="1" applyFont="1" applyFill="1" applyBorder="1" applyAlignment="1" applyProtection="1">
      <alignment horizontal="right" vertical="center" wrapText="1"/>
      <protection locked="0"/>
    </xf>
    <xf numFmtId="0" fontId="24" fillId="8" borderId="24" xfId="6" applyFont="1" applyFill="1" applyBorder="1" applyAlignment="1" applyProtection="1">
      <alignment wrapText="1"/>
      <protection locked="0"/>
    </xf>
    <xf numFmtId="0" fontId="24" fillId="9" borderId="24" xfId="6" applyFont="1" applyFill="1" applyBorder="1" applyAlignment="1" applyProtection="1">
      <alignment horizontal="right" wrapText="1"/>
      <protection locked="0"/>
    </xf>
    <xf numFmtId="0" fontId="24" fillId="9" borderId="24" xfId="6" applyFont="1" applyFill="1" applyBorder="1" applyAlignment="1" applyProtection="1">
      <alignment horizontal="left" wrapText="1"/>
      <protection locked="0"/>
    </xf>
    <xf numFmtId="49" fontId="20" fillId="0" borderId="26" xfId="6" quotePrefix="1" applyNumberFormat="1" applyFont="1" applyBorder="1" applyAlignment="1" applyProtection="1">
      <alignment horizontal="left" vertical="top"/>
      <protection locked="0"/>
    </xf>
    <xf numFmtId="49" fontId="24" fillId="9" borderId="13" xfId="6" applyNumberFormat="1" applyFont="1" applyFill="1" applyBorder="1" applyAlignment="1" applyProtection="1">
      <alignment horizontal="right" vertical="top"/>
      <protection locked="0"/>
    </xf>
    <xf numFmtId="0" fontId="24" fillId="9" borderId="13" xfId="6" applyFont="1" applyFill="1" applyBorder="1" applyAlignment="1" applyProtection="1">
      <alignment horizontal="right" vertical="top"/>
      <protection locked="0"/>
    </xf>
    <xf numFmtId="0" fontId="24" fillId="9" borderId="13" xfId="6" applyFont="1" applyFill="1" applyBorder="1" applyAlignment="1" applyProtection="1">
      <alignment horizontal="right" wrapText="1"/>
      <protection locked="0"/>
    </xf>
    <xf numFmtId="0" fontId="24" fillId="9" borderId="13" xfId="6" applyFont="1" applyFill="1" applyBorder="1" applyAlignment="1" applyProtection="1">
      <alignment horizontal="left" wrapText="1"/>
      <protection locked="0"/>
    </xf>
    <xf numFmtId="0" fontId="24" fillId="9" borderId="13" xfId="6" applyFont="1" applyFill="1" applyBorder="1" applyAlignment="1" applyProtection="1">
      <alignment horizontal="left" vertical="top"/>
      <protection locked="0"/>
    </xf>
    <xf numFmtId="4" fontId="9" fillId="9" borderId="24" xfId="6" applyNumberFormat="1" applyFont="1" applyFill="1" applyBorder="1" applyAlignment="1" applyProtection="1">
      <alignment horizontal="right" vertical="center" wrapText="1"/>
      <protection locked="0"/>
    </xf>
    <xf numFmtId="0" fontId="24" fillId="8" borderId="13" xfId="6" applyFont="1" applyFill="1" applyBorder="1" applyAlignment="1" applyProtection="1">
      <alignment horizontal="left" vertical="top"/>
      <protection locked="0"/>
    </xf>
    <xf numFmtId="0" fontId="43" fillId="9" borderId="13" xfId="6" applyFont="1" applyFill="1" applyBorder="1" applyAlignment="1" applyProtection="1">
      <alignment horizontal="right" vertical="top"/>
      <protection locked="0"/>
    </xf>
    <xf numFmtId="0" fontId="15" fillId="0" borderId="0" xfId="12" applyFont="1"/>
    <xf numFmtId="0" fontId="24" fillId="8" borderId="13" xfId="6" applyFont="1" applyFill="1" applyBorder="1" applyAlignment="1" applyProtection="1">
      <alignment horizontal="right" vertical="top"/>
      <protection locked="0"/>
    </xf>
    <xf numFmtId="4" fontId="43" fillId="8" borderId="24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24" xfId="6" applyNumberFormat="1" applyFont="1" applyBorder="1" applyAlignment="1" applyProtection="1">
      <alignment horizontal="left" vertical="top"/>
      <protection locked="0"/>
    </xf>
    <xf numFmtId="4" fontId="24" fillId="0" borderId="24" xfId="6" applyNumberFormat="1" applyFont="1" applyBorder="1" applyAlignment="1" applyProtection="1">
      <alignment horizontal="right" vertical="center" wrapText="1"/>
      <protection locked="0"/>
    </xf>
    <xf numFmtId="4" fontId="24" fillId="0" borderId="24" xfId="2" applyNumberFormat="1" applyFont="1" applyBorder="1" applyAlignment="1" applyProtection="1">
      <alignment horizontal="right" vertical="center" wrapText="1"/>
      <protection locked="0"/>
    </xf>
    <xf numFmtId="49" fontId="24" fillId="9" borderId="13" xfId="6" applyNumberFormat="1" applyFont="1" applyFill="1" applyBorder="1" applyAlignment="1" applyProtection="1">
      <alignment horizontal="left" vertical="top"/>
      <protection locked="0"/>
    </xf>
    <xf numFmtId="0" fontId="44" fillId="0" borderId="0" xfId="12" applyFont="1"/>
    <xf numFmtId="4" fontId="21" fillId="0" borderId="24" xfId="2" applyNumberFormat="1" applyFont="1" applyBorder="1" applyAlignment="1" applyProtection="1">
      <alignment horizontal="right" vertical="center" wrapText="1"/>
      <protection locked="0"/>
    </xf>
    <xf numFmtId="4" fontId="6" fillId="8" borderId="24" xfId="6" applyNumberFormat="1" applyFill="1" applyBorder="1" applyAlignment="1" applyProtection="1">
      <alignment horizontal="right" vertical="center" wrapText="1"/>
      <protection locked="0"/>
    </xf>
    <xf numFmtId="49" fontId="20" fillId="8" borderId="13" xfId="6" applyNumberFormat="1" applyFont="1" applyFill="1" applyBorder="1" applyAlignment="1" applyProtection="1">
      <alignment horizontal="left" vertical="center"/>
      <protection locked="0"/>
    </xf>
    <xf numFmtId="4" fontId="20" fillId="8" borderId="24" xfId="2" applyNumberFormat="1" applyFont="1" applyFill="1" applyBorder="1" applyAlignment="1" applyProtection="1">
      <alignment horizontal="right" vertical="center" wrapText="1"/>
      <protection locked="0"/>
    </xf>
    <xf numFmtId="49" fontId="20" fillId="0" borderId="26" xfId="6" applyNumberFormat="1" applyFont="1" applyBorder="1" applyAlignment="1" applyProtection="1">
      <alignment horizontal="left" vertical="center"/>
      <protection locked="0"/>
    </xf>
    <xf numFmtId="49" fontId="20" fillId="0" borderId="28" xfId="6" applyNumberFormat="1" applyFont="1" applyBorder="1" applyAlignment="1" applyProtection="1">
      <alignment horizontal="left" vertical="top"/>
      <protection locked="0"/>
    </xf>
    <xf numFmtId="0" fontId="31" fillId="4" borderId="0" xfId="12" applyFill="1"/>
    <xf numFmtId="49" fontId="20" fillId="4" borderId="26" xfId="6" quotePrefix="1" applyNumberFormat="1" applyFont="1" applyFill="1" applyBorder="1" applyAlignment="1" applyProtection="1">
      <alignment horizontal="left" vertical="top"/>
      <protection locked="0"/>
    </xf>
    <xf numFmtId="0" fontId="24" fillId="4" borderId="13" xfId="6" applyFont="1" applyFill="1" applyBorder="1" applyAlignment="1" applyProtection="1">
      <alignment horizontal="right" vertical="top"/>
      <protection locked="0"/>
    </xf>
    <xf numFmtId="4" fontId="24" fillId="4" borderId="24" xfId="6" applyNumberFormat="1" applyFont="1" applyFill="1" applyBorder="1" applyAlignment="1" applyProtection="1">
      <alignment horizontal="right" vertical="center" wrapText="1"/>
      <protection locked="0"/>
    </xf>
    <xf numFmtId="4" fontId="24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4" fillId="10" borderId="13" xfId="6" applyFont="1" applyFill="1" applyBorder="1" applyAlignment="1" applyProtection="1">
      <alignment horizontal="center"/>
      <protection locked="0"/>
    </xf>
    <xf numFmtId="4" fontId="20" fillId="10" borderId="24" xfId="6" applyNumberFormat="1" applyFont="1" applyFill="1" applyBorder="1" applyAlignment="1" applyProtection="1">
      <alignment horizontal="right" vertical="center" wrapText="1"/>
      <protection locked="0"/>
    </xf>
    <xf numFmtId="4" fontId="24" fillId="10" borderId="2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24" xfId="6" applyNumberFormat="1" applyBorder="1" applyAlignment="1" applyProtection="1">
      <alignment horizontal="left" vertical="top"/>
      <protection locked="0"/>
    </xf>
    <xf numFmtId="4" fontId="6" fillId="0" borderId="24" xfId="6" applyNumberFormat="1" applyBorder="1" applyAlignment="1" applyProtection="1">
      <alignment horizontal="right" vertical="center" wrapText="1"/>
      <protection locked="0"/>
    </xf>
    <xf numFmtId="49" fontId="46" fillId="0" borderId="28" xfId="6" applyNumberFormat="1" applyFont="1" applyBorder="1" applyAlignment="1" applyProtection="1">
      <alignment horizontal="left" vertical="top"/>
      <protection locked="0"/>
    </xf>
    <xf numFmtId="0" fontId="6" fillId="0" borderId="24" xfId="6" applyBorder="1" applyAlignment="1" applyProtection="1">
      <alignment wrapText="1"/>
      <protection locked="0"/>
    </xf>
    <xf numFmtId="0" fontId="6" fillId="8" borderId="24" xfId="6" applyFill="1" applyBorder="1" applyProtection="1">
      <protection locked="0"/>
    </xf>
    <xf numFmtId="0" fontId="6" fillId="0" borderId="24" xfId="6" applyBorder="1" applyProtection="1">
      <protection locked="0"/>
    </xf>
    <xf numFmtId="4" fontId="43" fillId="0" borderId="24" xfId="2" applyNumberFormat="1" applyFont="1" applyBorder="1" applyAlignment="1" applyProtection="1">
      <alignment horizontal="right" vertical="center" wrapText="1"/>
      <protection locked="0"/>
    </xf>
    <xf numFmtId="1" fontId="7" fillId="2" borderId="0" xfId="3" applyNumberFormat="1" applyFont="1" applyFill="1" applyProtection="1">
      <protection locked="0"/>
    </xf>
    <xf numFmtId="1" fontId="7" fillId="2" borderId="0" xfId="2" applyNumberFormat="1" applyFont="1" applyFill="1" applyProtection="1">
      <protection locked="0"/>
    </xf>
    <xf numFmtId="3" fontId="7" fillId="2" borderId="0" xfId="2" applyNumberFormat="1" applyFont="1" applyFill="1" applyProtection="1">
      <protection locked="0"/>
    </xf>
    <xf numFmtId="4" fontId="9" fillId="0" borderId="0" xfId="21" applyNumberFormat="1" applyFont="1" applyAlignment="1">
      <alignment horizontal="center" wrapText="1"/>
    </xf>
    <xf numFmtId="4" fontId="7" fillId="8" borderId="24" xfId="2" applyNumberFormat="1" applyFont="1" applyFill="1" applyBorder="1" applyAlignment="1" applyProtection="1">
      <alignment horizontal="right" vertical="center" wrapText="1"/>
      <protection locked="0"/>
    </xf>
    <xf numFmtId="4" fontId="7" fillId="8" borderId="23" xfId="5" applyNumberFormat="1" applyFont="1" applyFill="1" applyBorder="1" applyAlignment="1" applyProtection="1">
      <alignment horizontal="right" vertical="center" wrapText="1"/>
    </xf>
    <xf numFmtId="0" fontId="5" fillId="8" borderId="0" xfId="1" applyFont="1" applyFill="1" applyProtection="1">
      <protection locked="0"/>
    </xf>
    <xf numFmtId="0" fontId="48" fillId="2" borderId="0" xfId="3" applyFont="1" applyFill="1" applyProtection="1">
      <protection locked="0"/>
    </xf>
    <xf numFmtId="0" fontId="48" fillId="0" borderId="0" xfId="3" applyFont="1" applyFill="1" applyProtection="1">
      <protection locked="0"/>
    </xf>
    <xf numFmtId="0" fontId="48" fillId="0" borderId="0" xfId="2" applyFont="1" applyFill="1" applyProtection="1">
      <protection locked="0"/>
    </xf>
    <xf numFmtId="3" fontId="48" fillId="2" borderId="0" xfId="2" applyNumberFormat="1" applyFont="1" applyFill="1" applyProtection="1">
      <protection locked="0"/>
    </xf>
    <xf numFmtId="0" fontId="48" fillId="2" borderId="0" xfId="2" applyFont="1" applyFill="1" applyProtection="1">
      <protection locked="0"/>
    </xf>
    <xf numFmtId="1" fontId="8" fillId="2" borderId="0" xfId="2" quotePrefix="1" applyNumberFormat="1" applyFont="1" applyFill="1" applyBorder="1" applyAlignment="1" applyProtection="1">
      <alignment horizontal="center"/>
      <protection locked="0"/>
    </xf>
    <xf numFmtId="1" fontId="7" fillId="2" borderId="64" xfId="5" applyNumberFormat="1" applyFont="1" applyFill="1" applyBorder="1" applyAlignment="1" applyProtection="1">
      <alignment horizontal="center" vertical="center" wrapText="1"/>
      <protection locked="0"/>
    </xf>
    <xf numFmtId="1" fontId="7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65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67" xfId="2" applyFont="1" applyFill="1" applyBorder="1" applyAlignment="1" applyProtection="1">
      <alignment horizontal="left"/>
      <protection locked="0"/>
    </xf>
    <xf numFmtId="1" fontId="7" fillId="2" borderId="18" xfId="2" applyNumberFormat="1" applyFont="1" applyFill="1" applyBorder="1" applyProtection="1">
      <protection locked="0"/>
    </xf>
    <xf numFmtId="4" fontId="7" fillId="2" borderId="18" xfId="6" applyNumberFormat="1" applyFont="1" applyFill="1" applyBorder="1" applyAlignment="1" applyProtection="1">
      <alignment horizontal="right" vertical="center" wrapText="1"/>
      <protection locked="0"/>
    </xf>
    <xf numFmtId="4" fontId="8" fillId="2" borderId="18" xfId="2" applyNumberFormat="1" applyFont="1" applyFill="1" applyBorder="1" applyAlignment="1" applyProtection="1">
      <alignment horizontal="right" vertical="center" wrapText="1"/>
    </xf>
    <xf numFmtId="4" fontId="9" fillId="2" borderId="18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18" xfId="2" applyNumberFormat="1" applyFont="1" applyFill="1" applyBorder="1" applyAlignment="1" applyProtection="1">
      <alignment horizontal="right" vertical="center" wrapText="1"/>
      <protection locked="0"/>
    </xf>
    <xf numFmtId="4" fontId="7" fillId="2" borderId="64" xfId="2" applyNumberFormat="1" applyFont="1" applyFill="1" applyBorder="1" applyAlignment="1" applyProtection="1">
      <alignment horizontal="right" vertical="center" wrapText="1"/>
      <protection locked="0"/>
    </xf>
    <xf numFmtId="4" fontId="8" fillId="2" borderId="68" xfId="5" applyNumberFormat="1" applyFont="1" applyFill="1" applyBorder="1" applyAlignment="1" applyProtection="1">
      <alignment horizontal="right" vertical="center" wrapText="1"/>
      <protection locked="0"/>
    </xf>
    <xf numFmtId="4" fontId="8" fillId="0" borderId="68" xfId="2" applyNumberFormat="1" applyFont="1" applyFill="1" applyBorder="1" applyAlignment="1" applyProtection="1">
      <alignment horizontal="right" vertical="center" wrapText="1"/>
    </xf>
    <xf numFmtId="4" fontId="12" fillId="0" borderId="68" xfId="5" applyNumberFormat="1" applyFont="1" applyFill="1" applyBorder="1" applyAlignment="1" applyProtection="1">
      <alignment horizontal="right" vertical="center" wrapText="1"/>
    </xf>
    <xf numFmtId="4" fontId="8" fillId="0" borderId="68" xfId="5" applyNumberFormat="1" applyFont="1" applyFill="1" applyBorder="1" applyAlignment="1" applyProtection="1">
      <alignment horizontal="right" vertical="center" wrapText="1"/>
    </xf>
    <xf numFmtId="4" fontId="9" fillId="0" borderId="0" xfId="21" applyNumberFormat="1" applyFont="1" applyFill="1" applyBorder="1" applyAlignment="1">
      <alignment horizontal="center" wrapText="1"/>
    </xf>
    <xf numFmtId="1" fontId="7" fillId="2" borderId="71" xfId="5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" applyFont="1"/>
    <xf numFmtId="0" fontId="28" fillId="0" borderId="0" xfId="1" applyFont="1" applyAlignment="1">
      <alignment wrapText="1"/>
    </xf>
    <xf numFmtId="0" fontId="28" fillId="0" borderId="0" xfId="1" applyFont="1" applyAlignment="1">
      <alignment horizontal="center" vertical="center"/>
    </xf>
    <xf numFmtId="166" fontId="28" fillId="0" borderId="0" xfId="10" applyNumberFormat="1" applyFont="1"/>
    <xf numFmtId="0" fontId="28" fillId="0" borderId="0" xfId="1" applyFont="1" applyAlignment="1">
      <alignment horizontal="center" vertical="center" wrapText="1"/>
    </xf>
    <xf numFmtId="166" fontId="28" fillId="0" borderId="0" xfId="10" applyNumberFormat="1" applyFont="1" applyAlignment="1">
      <alignment wrapText="1"/>
    </xf>
    <xf numFmtId="166" fontId="28" fillId="0" borderId="0" xfId="10" applyNumberFormat="1" applyFont="1" applyAlignment="1">
      <alignment horizontal="right" wrapText="1"/>
    </xf>
    <xf numFmtId="0" fontId="29" fillId="0" borderId="51" xfId="1" applyFont="1" applyBorder="1" applyAlignment="1">
      <alignment horizontal="center" vertical="center" wrapText="1"/>
    </xf>
    <xf numFmtId="0" fontId="29" fillId="0" borderId="33" xfId="1" applyFont="1" applyBorder="1" applyAlignment="1">
      <alignment horizontal="center" vertical="center" wrapText="1"/>
    </xf>
    <xf numFmtId="166" fontId="29" fillId="0" borderId="34" xfId="10" applyNumberFormat="1" applyFont="1" applyBorder="1" applyAlignment="1">
      <alignment horizontal="center" vertical="center" wrapText="1"/>
    </xf>
    <xf numFmtId="0" fontId="28" fillId="0" borderId="52" xfId="1" applyFont="1" applyBorder="1" applyAlignment="1">
      <alignment wrapText="1"/>
    </xf>
    <xf numFmtId="0" fontId="28" fillId="0" borderId="37" xfId="1" applyFont="1" applyBorder="1" applyAlignment="1">
      <alignment wrapText="1"/>
    </xf>
    <xf numFmtId="0" fontId="28" fillId="0" borderId="37" xfId="1" applyFont="1" applyBorder="1" applyAlignment="1">
      <alignment horizontal="center" vertical="center" wrapText="1"/>
    </xf>
    <xf numFmtId="166" fontId="28" fillId="0" borderId="38" xfId="10" applyNumberFormat="1" applyFont="1" applyBorder="1" applyAlignment="1">
      <alignment wrapText="1"/>
    </xf>
    <xf numFmtId="0" fontId="29" fillId="0" borderId="52" xfId="1" applyFont="1" applyBorder="1" applyAlignment="1">
      <alignment horizontal="center" vertical="center" wrapText="1"/>
    </xf>
    <xf numFmtId="0" fontId="29" fillId="0" borderId="37" xfId="1" applyFont="1" applyBorder="1" applyAlignment="1">
      <alignment horizontal="left" wrapText="1"/>
    </xf>
    <xf numFmtId="0" fontId="29" fillId="0" borderId="37" xfId="1" applyFont="1" applyBorder="1" applyAlignment="1">
      <alignment wrapText="1"/>
    </xf>
    <xf numFmtId="166" fontId="29" fillId="0" borderId="38" xfId="10" applyNumberFormat="1" applyFont="1" applyBorder="1" applyAlignment="1">
      <alignment horizontal="right" vertical="center" wrapText="1"/>
    </xf>
    <xf numFmtId="0" fontId="29" fillId="0" borderId="52" xfId="1" applyFont="1" applyBorder="1" applyAlignment="1">
      <alignment wrapText="1"/>
    </xf>
    <xf numFmtId="0" fontId="29" fillId="0" borderId="37" xfId="1" applyFont="1" applyBorder="1" applyAlignment="1">
      <alignment horizontal="center" vertical="center" wrapText="1"/>
    </xf>
    <xf numFmtId="0" fontId="29" fillId="0" borderId="52" xfId="1" applyFont="1" applyBorder="1" applyAlignment="1">
      <alignment horizontal="center" wrapText="1"/>
    </xf>
    <xf numFmtId="0" fontId="28" fillId="0" borderId="72" xfId="1" applyFont="1" applyBorder="1" applyAlignment="1">
      <alignment horizontal="center" vertical="center" wrapText="1"/>
    </xf>
    <xf numFmtId="0" fontId="28" fillId="0" borderId="40" xfId="1" applyFont="1" applyBorder="1" applyAlignment="1">
      <alignment wrapText="1"/>
    </xf>
    <xf numFmtId="0" fontId="28" fillId="0" borderId="40" xfId="1" applyFont="1" applyBorder="1" applyAlignment="1">
      <alignment horizontal="center" vertical="center" wrapText="1"/>
    </xf>
    <xf numFmtId="166" fontId="29" fillId="0" borderId="41" xfId="10" applyNumberFormat="1" applyFont="1" applyBorder="1" applyAlignment="1">
      <alignment horizontal="right" vertical="center" wrapText="1"/>
    </xf>
    <xf numFmtId="0" fontId="28" fillId="0" borderId="51" xfId="1" applyFont="1" applyBorder="1" applyAlignment="1">
      <alignment horizontal="center" vertical="center" wrapText="1"/>
    </xf>
    <xf numFmtId="0" fontId="28" fillId="0" borderId="33" xfId="0" applyFont="1" applyBorder="1" applyAlignment="1">
      <alignment wrapText="1"/>
    </xf>
    <xf numFmtId="0" fontId="28" fillId="0" borderId="33" xfId="12" applyFont="1" applyBorder="1" applyAlignment="1">
      <alignment vertical="center" wrapText="1"/>
    </xf>
    <xf numFmtId="49" fontId="28" fillId="0" borderId="33" xfId="12" applyNumberFormat="1" applyFont="1" applyBorder="1" applyAlignment="1">
      <alignment horizontal="center" vertical="center" wrapText="1"/>
    </xf>
    <xf numFmtId="166" fontId="29" fillId="0" borderId="34" xfId="10" applyNumberFormat="1" applyFont="1" applyBorder="1" applyAlignment="1">
      <alignment horizontal="right" vertical="center" wrapText="1"/>
    </xf>
    <xf numFmtId="0" fontId="29" fillId="0" borderId="73" xfId="1" applyFont="1" applyBorder="1" applyAlignment="1">
      <alignment horizontal="center" vertical="center" wrapText="1"/>
    </xf>
    <xf numFmtId="0" fontId="29" fillId="0" borderId="44" xfId="1" applyFont="1" applyBorder="1" applyAlignment="1">
      <alignment horizontal="left" vertical="top" wrapText="1"/>
    </xf>
    <xf numFmtId="0" fontId="29" fillId="0" borderId="44" xfId="1" applyFont="1" applyBorder="1" applyAlignment="1">
      <alignment wrapText="1"/>
    </xf>
    <xf numFmtId="0" fontId="29" fillId="0" borderId="44" xfId="1" applyFont="1" applyBorder="1" applyAlignment="1">
      <alignment horizontal="center" vertical="center" wrapText="1"/>
    </xf>
    <xf numFmtId="166" fontId="29" fillId="0" borderId="45" xfId="10" applyNumberFormat="1" applyFont="1" applyBorder="1" applyAlignment="1">
      <alignment wrapText="1"/>
    </xf>
    <xf numFmtId="0" fontId="32" fillId="0" borderId="0" xfId="1" applyFont="1"/>
    <xf numFmtId="0" fontId="33" fillId="0" borderId="0" xfId="1" applyFont="1"/>
    <xf numFmtId="0" fontId="33" fillId="0" borderId="0" xfId="1" applyFont="1" applyAlignment="1">
      <alignment horizontal="center" vertical="center"/>
    </xf>
    <xf numFmtId="0" fontId="32" fillId="0" borderId="0" xfId="1" applyFont="1" applyAlignment="1">
      <alignment horizontal="right"/>
    </xf>
    <xf numFmtId="0" fontId="33" fillId="0" borderId="0" xfId="1" applyFont="1" applyAlignment="1">
      <alignment horizontal="right"/>
    </xf>
    <xf numFmtId="3" fontId="8" fillId="0" borderId="68" xfId="5" applyNumberFormat="1" applyFont="1" applyFill="1" applyBorder="1" applyAlignment="1" applyProtection="1">
      <alignment horizontal="right" vertical="center" wrapText="1"/>
    </xf>
    <xf numFmtId="1" fontId="48" fillId="2" borderId="0" xfId="2" applyNumberFormat="1" applyFont="1" applyFill="1" applyProtection="1">
      <protection locked="0"/>
    </xf>
    <xf numFmtId="1" fontId="7" fillId="0" borderId="6" xfId="4" applyNumberFormat="1" applyFont="1" applyFill="1" applyBorder="1" applyAlignment="1" applyProtection="1">
      <alignment horizontal="center" vertical="center"/>
      <protection locked="0"/>
    </xf>
    <xf numFmtId="1" fontId="7" fillId="0" borderId="8" xfId="4" applyNumberFormat="1" applyFont="1" applyFill="1" applyBorder="1" applyAlignment="1" applyProtection="1">
      <alignment horizontal="center" vertical="center"/>
      <protection locked="0"/>
    </xf>
    <xf numFmtId="3" fontId="8" fillId="0" borderId="24" xfId="5" applyNumberFormat="1" applyFont="1" applyFill="1" applyBorder="1" applyAlignment="1" applyProtection="1">
      <alignment horizontal="right" vertical="center" wrapText="1"/>
    </xf>
    <xf numFmtId="3" fontId="8" fillId="0" borderId="23" xfId="5" applyNumberFormat="1" applyFont="1" applyFill="1" applyBorder="1" applyAlignment="1" applyProtection="1">
      <alignment horizontal="right" vertical="center" wrapText="1"/>
    </xf>
    <xf numFmtId="0" fontId="7" fillId="2" borderId="0" xfId="3" applyFont="1" applyFill="1" applyAlignment="1" applyProtection="1">
      <alignment horizontal="center"/>
      <protection locked="0"/>
    </xf>
    <xf numFmtId="1" fontId="8" fillId="2" borderId="1" xfId="2" quotePrefix="1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 vertical="center" wrapText="1"/>
      <protection locked="0"/>
    </xf>
    <xf numFmtId="0" fontId="8" fillId="2" borderId="69" xfId="4" applyFont="1" applyFill="1" applyBorder="1" applyAlignment="1" applyProtection="1">
      <alignment horizontal="center" vertical="center" wrapText="1"/>
      <protection locked="0"/>
    </xf>
    <xf numFmtId="0" fontId="8" fillId="2" borderId="9" xfId="4" applyFont="1" applyFill="1" applyBorder="1" applyAlignment="1" applyProtection="1">
      <alignment horizontal="center" vertical="center" wrapText="1"/>
      <protection locked="0"/>
    </xf>
    <xf numFmtId="0" fontId="8" fillId="2" borderId="0" xfId="4" applyFont="1" applyFill="1" applyBorder="1" applyAlignment="1" applyProtection="1">
      <alignment horizontal="center" vertical="center" wrapText="1"/>
      <protection locked="0"/>
    </xf>
    <xf numFmtId="0" fontId="7" fillId="2" borderId="70" xfId="4" applyFont="1" applyFill="1" applyBorder="1" applyAlignment="1" applyProtection="1">
      <alignment horizontal="center" vertical="center" wrapText="1"/>
      <protection locked="0"/>
    </xf>
    <xf numFmtId="0" fontId="7" fillId="2" borderId="66" xfId="4" applyFont="1" applyFill="1" applyBorder="1" applyAlignment="1" applyProtection="1">
      <alignment horizontal="center" vertical="center" wrapText="1"/>
      <protection locked="0"/>
    </xf>
    <xf numFmtId="0" fontId="7" fillId="2" borderId="67" xfId="4" applyFont="1" applyFill="1" applyBorder="1" applyAlignment="1" applyProtection="1">
      <alignment horizontal="center" vertical="center" wrapText="1"/>
      <protection locked="0"/>
    </xf>
    <xf numFmtId="0" fontId="7" fillId="0" borderId="5" xfId="4" applyFont="1" applyFill="1" applyBorder="1" applyAlignment="1" applyProtection="1">
      <alignment horizontal="center" vertical="center"/>
      <protection locked="0"/>
    </xf>
    <xf numFmtId="0" fontId="7" fillId="0" borderId="6" xfId="4" applyFont="1" applyFill="1" applyBorder="1" applyAlignment="1" applyProtection="1">
      <alignment horizontal="center" vertical="center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1" fontId="7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7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Alignment="1" applyProtection="1">
      <alignment horizontal="center"/>
      <protection locked="0"/>
    </xf>
    <xf numFmtId="1" fontId="8" fillId="2" borderId="0" xfId="2" applyNumberFormat="1" applyFont="1" applyFill="1" applyAlignment="1" applyProtection="1">
      <alignment horizontal="center"/>
      <protection locked="0"/>
    </xf>
    <xf numFmtId="1" fontId="8" fillId="2" borderId="22" xfId="5" applyNumberFormat="1" applyFont="1" applyFill="1" applyBorder="1" applyAlignment="1" applyProtection="1">
      <alignment horizontal="center" vertical="center" wrapText="1"/>
      <protection locked="0"/>
    </xf>
    <xf numFmtId="1" fontId="8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8" fillId="2" borderId="26" xfId="5" applyNumberFormat="1" applyFont="1" applyFill="1" applyBorder="1" applyAlignment="1" applyProtection="1">
      <alignment horizontal="center" vertical="center" wrapText="1"/>
      <protection locked="0"/>
    </xf>
    <xf numFmtId="1" fontId="8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8" fillId="2" borderId="26" xfId="6" applyFont="1" applyFill="1" applyBorder="1" applyAlignment="1" applyProtection="1">
      <alignment horizontal="center" vertical="center"/>
      <protection locked="0"/>
    </xf>
    <xf numFmtId="0" fontId="8" fillId="2" borderId="13" xfId="6" applyFont="1" applyFill="1" applyBorder="1" applyAlignment="1" applyProtection="1">
      <alignment horizontal="center" vertical="center"/>
      <protection locked="0"/>
    </xf>
    <xf numFmtId="49" fontId="8" fillId="2" borderId="26" xfId="6" applyNumberFormat="1" applyFont="1" applyFill="1" applyBorder="1" applyAlignment="1" applyProtection="1">
      <alignment horizontal="left" vertical="center" wrapText="1"/>
      <protection locked="0"/>
    </xf>
    <xf numFmtId="49" fontId="8" fillId="2" borderId="13" xfId="6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" applyFont="1" applyAlignment="1">
      <alignment horizontal="center" wrapText="1"/>
    </xf>
    <xf numFmtId="0" fontId="7" fillId="2" borderId="15" xfId="1" applyFont="1" applyFill="1" applyBorder="1" applyAlignment="1" applyProtection="1">
      <alignment horizontal="center" vertical="center"/>
      <protection locked="0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8" fillId="2" borderId="3" xfId="4" applyFont="1" applyFill="1" applyBorder="1" applyAlignment="1" applyProtection="1">
      <alignment horizontal="center" vertical="center" wrapText="1"/>
      <protection locked="0"/>
    </xf>
    <xf numFmtId="0" fontId="8" fillId="2" borderId="10" xfId="4" applyFont="1" applyFill="1" applyBorder="1" applyAlignment="1" applyProtection="1">
      <alignment horizontal="center" vertical="center" wrapText="1"/>
      <protection locked="0"/>
    </xf>
    <xf numFmtId="0" fontId="8" fillId="2" borderId="16" xfId="4" applyFont="1" applyFill="1" applyBorder="1" applyAlignment="1" applyProtection="1">
      <alignment horizontal="center" vertical="center" wrapText="1"/>
      <protection locked="0"/>
    </xf>
    <xf numFmtId="0" fontId="8" fillId="2" borderId="17" xfId="4" applyFont="1" applyFill="1" applyBorder="1" applyAlignment="1" applyProtection="1">
      <alignment horizontal="center" vertical="center" wrapText="1"/>
      <protection locked="0"/>
    </xf>
    <xf numFmtId="0" fontId="7" fillId="2" borderId="4" xfId="4" applyFont="1" applyFill="1" applyBorder="1" applyAlignment="1" applyProtection="1">
      <alignment horizontal="center" vertical="center" wrapText="1"/>
      <protection locked="0"/>
    </xf>
    <xf numFmtId="0" fontId="7" fillId="2" borderId="11" xfId="4" applyFont="1" applyFill="1" applyBorder="1" applyAlignment="1" applyProtection="1">
      <alignment horizontal="center" vertical="center" wrapText="1"/>
      <protection locked="0"/>
    </xf>
    <xf numFmtId="0" fontId="7" fillId="2" borderId="18" xfId="4" applyFont="1" applyFill="1" applyBorder="1" applyAlignment="1" applyProtection="1">
      <alignment horizontal="center" vertical="center" wrapText="1"/>
      <protection locked="0"/>
    </xf>
    <xf numFmtId="49" fontId="8" fillId="2" borderId="26" xfId="6" applyNumberFormat="1" applyFont="1" applyFill="1" applyBorder="1" applyAlignment="1" applyProtection="1">
      <alignment horizontal="left" vertical="center"/>
      <protection locked="0"/>
    </xf>
    <xf numFmtId="49" fontId="8" fillId="2" borderId="13" xfId="6" applyNumberFormat="1" applyFont="1" applyFill="1" applyBorder="1" applyAlignment="1" applyProtection="1">
      <alignment horizontal="left" vertical="center"/>
      <protection locked="0"/>
    </xf>
    <xf numFmtId="49" fontId="8" fillId="0" borderId="26" xfId="6" applyNumberFormat="1" applyFont="1" applyFill="1" applyBorder="1" applyAlignment="1" applyProtection="1">
      <alignment horizontal="left" vertical="top"/>
      <protection locked="0"/>
    </xf>
    <xf numFmtId="49" fontId="8" fillId="0" borderId="13" xfId="6" applyNumberFormat="1" applyFont="1" applyFill="1" applyBorder="1" applyAlignment="1" applyProtection="1">
      <alignment horizontal="left" vertical="top"/>
      <protection locked="0"/>
    </xf>
    <xf numFmtId="49" fontId="8" fillId="0" borderId="26" xfId="6" quotePrefix="1" applyNumberFormat="1" applyFont="1" applyFill="1" applyBorder="1" applyAlignment="1" applyProtection="1">
      <alignment horizontal="left" vertical="top"/>
      <protection locked="0"/>
    </xf>
    <xf numFmtId="49" fontId="8" fillId="0" borderId="13" xfId="6" quotePrefix="1" applyNumberFormat="1" applyFont="1" applyFill="1" applyBorder="1" applyAlignment="1" applyProtection="1">
      <alignment horizontal="left" vertical="top"/>
      <protection locked="0"/>
    </xf>
    <xf numFmtId="0" fontId="8" fillId="2" borderId="26" xfId="4" applyFont="1" applyFill="1" applyBorder="1" applyAlignment="1" applyProtection="1">
      <alignment horizontal="left" wrapText="1"/>
      <protection locked="0"/>
    </xf>
    <xf numFmtId="0" fontId="8" fillId="2" borderId="13" xfId="4" applyFont="1" applyFill="1" applyBorder="1" applyAlignment="1" applyProtection="1">
      <alignment horizontal="left" wrapText="1"/>
      <protection locked="0"/>
    </xf>
    <xf numFmtId="0" fontId="8" fillId="2" borderId="26" xfId="6" applyFont="1" applyFill="1" applyBorder="1" applyAlignment="1" applyProtection="1">
      <alignment horizontal="left" wrapText="1"/>
      <protection locked="0"/>
    </xf>
    <xf numFmtId="0" fontId="8" fillId="2" borderId="13" xfId="6" applyFont="1" applyFill="1" applyBorder="1" applyAlignment="1" applyProtection="1">
      <alignment horizontal="left" wrapText="1"/>
      <protection locked="0"/>
    </xf>
    <xf numFmtId="49" fontId="8" fillId="2" borderId="26" xfId="6" applyNumberFormat="1" applyFont="1" applyFill="1" applyBorder="1" applyAlignment="1" applyProtection="1">
      <alignment horizontal="left" wrapText="1"/>
      <protection locked="0"/>
    </xf>
    <xf numFmtId="49" fontId="8" fillId="2" borderId="13" xfId="6" applyNumberFormat="1" applyFont="1" applyFill="1" applyBorder="1" applyAlignment="1" applyProtection="1">
      <alignment horizontal="left" wrapText="1"/>
      <protection locked="0"/>
    </xf>
    <xf numFmtId="0" fontId="8" fillId="2" borderId="26" xfId="6" applyFont="1" applyFill="1" applyBorder="1" applyAlignment="1" applyProtection="1">
      <alignment vertical="center" wrapText="1"/>
      <protection locked="0"/>
    </xf>
    <xf numFmtId="0" fontId="8" fillId="2" borderId="13" xfId="6" applyFont="1" applyFill="1" applyBorder="1" applyAlignment="1" applyProtection="1">
      <alignment vertical="center" wrapText="1"/>
      <protection locked="0"/>
    </xf>
    <xf numFmtId="49" fontId="8" fillId="2" borderId="26" xfId="6" applyNumberFormat="1" applyFont="1" applyFill="1" applyBorder="1" applyAlignment="1" applyProtection="1">
      <alignment horizontal="left" vertical="top" wrapText="1"/>
      <protection locked="0"/>
    </xf>
    <xf numFmtId="49" fontId="8" fillId="2" borderId="13" xfId="6" applyNumberFormat="1" applyFont="1" applyFill="1" applyBorder="1" applyAlignment="1" applyProtection="1">
      <alignment horizontal="left" vertical="top" wrapText="1"/>
      <protection locked="0"/>
    </xf>
    <xf numFmtId="0" fontId="7" fillId="2" borderId="26" xfId="1" quotePrefix="1" applyFont="1" applyFill="1" applyBorder="1" applyAlignment="1" applyProtection="1">
      <alignment horizontal="left" wrapText="1"/>
      <protection locked="0"/>
    </xf>
    <xf numFmtId="0" fontId="7" fillId="2" borderId="13" xfId="1" quotePrefix="1" applyFont="1" applyFill="1" applyBorder="1" applyAlignment="1" applyProtection="1">
      <alignment horizontal="left" wrapText="1"/>
      <protection locked="0"/>
    </xf>
    <xf numFmtId="0" fontId="7" fillId="2" borderId="26" xfId="1" applyFont="1" applyFill="1" applyBorder="1" applyAlignment="1" applyProtection="1">
      <alignment horizontal="left" wrapText="1"/>
      <protection locked="0"/>
    </xf>
    <xf numFmtId="0" fontId="7" fillId="2" borderId="13" xfId="1" applyFont="1" applyFill="1" applyBorder="1" applyAlignment="1" applyProtection="1">
      <alignment horizontal="left" wrapText="1"/>
      <protection locked="0"/>
    </xf>
    <xf numFmtId="49" fontId="8" fillId="2" borderId="26" xfId="6" applyNumberFormat="1" applyFont="1" applyFill="1" applyBorder="1" applyAlignment="1" applyProtection="1">
      <alignment vertical="center" wrapText="1"/>
      <protection locked="0"/>
    </xf>
    <xf numFmtId="49" fontId="8" fillId="2" borderId="13" xfId="6" applyNumberFormat="1" applyFont="1" applyFill="1" applyBorder="1" applyAlignment="1" applyProtection="1">
      <alignment vertical="center" wrapText="1"/>
      <protection locked="0"/>
    </xf>
    <xf numFmtId="49" fontId="8" fillId="2" borderId="26" xfId="6" applyNumberFormat="1" applyFont="1" applyFill="1" applyBorder="1" applyAlignment="1" applyProtection="1">
      <alignment horizontal="left" vertical="top"/>
      <protection locked="0"/>
    </xf>
    <xf numFmtId="49" fontId="8" fillId="2" borderId="13" xfId="6" applyNumberFormat="1" applyFont="1" applyFill="1" applyBorder="1" applyAlignment="1" applyProtection="1">
      <alignment horizontal="left" vertical="top"/>
      <protection locked="0"/>
    </xf>
    <xf numFmtId="0" fontId="8" fillId="2" borderId="26" xfId="2" applyFont="1" applyFill="1" applyBorder="1" applyAlignment="1" applyProtection="1">
      <alignment horizontal="left"/>
      <protection locked="0"/>
    </xf>
    <xf numFmtId="0" fontId="8" fillId="2" borderId="13" xfId="2" applyFont="1" applyFill="1" applyBorder="1" applyAlignment="1" applyProtection="1">
      <alignment horizontal="left"/>
      <protection locked="0"/>
    </xf>
    <xf numFmtId="0" fontId="8" fillId="2" borderId="26" xfId="6" applyFont="1" applyFill="1" applyBorder="1" applyAlignment="1" applyProtection="1">
      <alignment horizontal="center"/>
      <protection locked="0"/>
    </xf>
    <xf numFmtId="0" fontId="8" fillId="2" borderId="13" xfId="6" applyFont="1" applyFill="1" applyBorder="1" applyAlignment="1" applyProtection="1">
      <alignment horizontal="center"/>
      <protection locked="0"/>
    </xf>
    <xf numFmtId="0" fontId="7" fillId="2" borderId="26" xfId="1" applyFont="1" applyFill="1" applyBorder="1" applyAlignment="1" applyProtection="1">
      <alignment wrapText="1"/>
      <protection locked="0"/>
    </xf>
    <xf numFmtId="0" fontId="7" fillId="2" borderId="13" xfId="1" applyFont="1" applyFill="1" applyBorder="1" applyAlignment="1" applyProtection="1">
      <alignment wrapText="1"/>
      <protection locked="0"/>
    </xf>
    <xf numFmtId="0" fontId="31" fillId="0" borderId="63" xfId="12" applyBorder="1" applyAlignment="1">
      <alignment horizontal="center"/>
    </xf>
    <xf numFmtId="0" fontId="6" fillId="5" borderId="62" xfId="12" applyFont="1" applyFill="1" applyBorder="1" applyAlignment="1" applyProtection="1">
      <alignment horizontal="center" vertical="center" wrapText="1"/>
      <protection locked="0"/>
    </xf>
    <xf numFmtId="0" fontId="6" fillId="5" borderId="0" xfId="12" applyFont="1" applyFill="1" applyAlignment="1" applyProtection="1">
      <alignment horizontal="center" vertical="center" wrapText="1"/>
      <protection locked="0"/>
    </xf>
    <xf numFmtId="49" fontId="20" fillId="0" borderId="26" xfId="6" applyNumberFormat="1" applyFont="1" applyBorder="1" applyAlignment="1" applyProtection="1">
      <alignment horizontal="left" vertical="center"/>
      <protection locked="0"/>
    </xf>
    <xf numFmtId="49" fontId="20" fillId="0" borderId="13" xfId="6" applyNumberFormat="1" applyFont="1" applyBorder="1" applyAlignment="1" applyProtection="1">
      <alignment horizontal="left" vertical="center"/>
      <protection locked="0"/>
    </xf>
    <xf numFmtId="0" fontId="8" fillId="0" borderId="2" xfId="4" applyFont="1" applyBorder="1" applyAlignment="1" applyProtection="1">
      <alignment horizontal="center" vertical="center" wrapText="1"/>
      <protection locked="0"/>
    </xf>
    <xf numFmtId="0" fontId="8" fillId="0" borderId="3" xfId="4" applyFont="1" applyBorder="1" applyAlignment="1" applyProtection="1">
      <alignment horizontal="center" vertical="center" wrapText="1"/>
      <protection locked="0"/>
    </xf>
    <xf numFmtId="0" fontId="8" fillId="0" borderId="9" xfId="4" applyFont="1" applyBorder="1" applyAlignment="1" applyProtection="1">
      <alignment horizontal="center" vertical="center" wrapText="1"/>
      <protection locked="0"/>
    </xf>
    <xf numFmtId="0" fontId="8" fillId="0" borderId="10" xfId="4" applyFont="1" applyBorder="1" applyAlignment="1" applyProtection="1">
      <alignment horizontal="center" vertical="center" wrapText="1"/>
      <protection locked="0"/>
    </xf>
    <xf numFmtId="0" fontId="8" fillId="0" borderId="16" xfId="4" applyFont="1" applyBorder="1" applyAlignment="1" applyProtection="1">
      <alignment horizontal="center" vertical="center" wrapText="1"/>
      <protection locked="0"/>
    </xf>
    <xf numFmtId="0" fontId="8" fillId="0" borderId="17" xfId="4" applyFont="1" applyBorder="1" applyAlignment="1" applyProtection="1">
      <alignment horizontal="center" vertical="center" wrapText="1"/>
      <protection locked="0"/>
    </xf>
    <xf numFmtId="0" fontId="8" fillId="0" borderId="4" xfId="4" applyFont="1" applyBorder="1" applyAlignment="1" applyProtection="1">
      <alignment horizontal="center" vertical="center" wrapText="1"/>
      <protection locked="0"/>
    </xf>
    <xf numFmtId="0" fontId="8" fillId="0" borderId="11" xfId="4" applyFont="1" applyBorder="1" applyAlignment="1" applyProtection="1">
      <alignment horizontal="center" vertical="center" wrapText="1"/>
      <protection locked="0"/>
    </xf>
    <xf numFmtId="0" fontId="8" fillId="0" borderId="18" xfId="4" applyFont="1" applyBorder="1" applyAlignment="1" applyProtection="1">
      <alignment horizontal="center" vertical="center" wrapText="1"/>
      <protection locked="0"/>
    </xf>
    <xf numFmtId="0" fontId="6" fillId="0" borderId="4" xfId="4" applyFont="1" applyBorder="1" applyAlignment="1" applyProtection="1">
      <alignment horizontal="center" vertical="center" wrapText="1"/>
      <protection locked="0"/>
    </xf>
    <xf numFmtId="0" fontId="6" fillId="0" borderId="11" xfId="4" applyFont="1" applyBorder="1" applyAlignment="1" applyProtection="1">
      <alignment horizontal="center" vertical="center" wrapText="1"/>
      <protection locked="0"/>
    </xf>
    <xf numFmtId="0" fontId="6" fillId="0" borderId="18" xfId="4" applyFont="1" applyBorder="1" applyAlignment="1" applyProtection="1">
      <alignment horizontal="center" vertical="center" wrapText="1"/>
      <protection locked="0"/>
    </xf>
    <xf numFmtId="0" fontId="39" fillId="0" borderId="6" xfId="4" applyFont="1" applyBorder="1" applyAlignment="1" applyProtection="1">
      <alignment horizontal="center" vertical="center"/>
      <protection locked="0"/>
    </xf>
    <xf numFmtId="49" fontId="8" fillId="0" borderId="26" xfId="6" applyNumberFormat="1" applyFont="1" applyBorder="1" applyAlignment="1" applyProtection="1">
      <alignment horizontal="left" vertical="center" wrapText="1"/>
      <protection locked="0"/>
    </xf>
    <xf numFmtId="49" fontId="8" fillId="0" borderId="13" xfId="6" applyNumberFormat="1" applyFont="1" applyBorder="1" applyAlignment="1" applyProtection="1">
      <alignment horizontal="left" vertical="center" wrapText="1"/>
      <protection locked="0"/>
    </xf>
    <xf numFmtId="49" fontId="20" fillId="8" borderId="26" xfId="6" applyNumberFormat="1" applyFont="1" applyFill="1" applyBorder="1" applyAlignment="1" applyProtection="1">
      <alignment horizontal="left" vertical="center"/>
      <protection locked="0"/>
    </xf>
    <xf numFmtId="49" fontId="20" fillId="8" borderId="13" xfId="6" applyNumberFormat="1" applyFont="1" applyFill="1" applyBorder="1" applyAlignment="1" applyProtection="1">
      <alignment horizontal="left" vertical="center"/>
      <protection locked="0"/>
    </xf>
    <xf numFmtId="0" fontId="14" fillId="10" borderId="26" xfId="6" applyFont="1" applyFill="1" applyBorder="1" applyAlignment="1" applyProtection="1">
      <alignment horizontal="center"/>
      <protection locked="0"/>
    </xf>
    <xf numFmtId="0" fontId="14" fillId="10" borderId="13" xfId="6" applyFont="1" applyFill="1" applyBorder="1" applyAlignment="1" applyProtection="1">
      <alignment horizontal="center"/>
      <protection locked="0"/>
    </xf>
    <xf numFmtId="0" fontId="2" fillId="0" borderId="59" xfId="14" applyFont="1" applyBorder="1" applyAlignment="1">
      <alignment horizontal="center" vertical="center" wrapText="1"/>
    </xf>
    <xf numFmtId="0" fontId="3" fillId="0" borderId="60" xfId="14" applyBorder="1" applyAlignment="1">
      <alignment horizontal="center" vertical="center" wrapText="1"/>
    </xf>
    <xf numFmtId="0" fontId="3" fillId="0" borderId="47" xfId="14" applyBorder="1" applyAlignment="1">
      <alignment horizontal="center" vertical="center" wrapText="1"/>
    </xf>
    <xf numFmtId="0" fontId="29" fillId="3" borderId="58" xfId="15" applyFont="1" applyFill="1" applyBorder="1" applyAlignment="1">
      <alignment horizontal="center"/>
    </xf>
    <xf numFmtId="0" fontId="29" fillId="3" borderId="57" xfId="15" applyFont="1" applyFill="1" applyBorder="1" applyAlignment="1">
      <alignment horizontal="center"/>
    </xf>
    <xf numFmtId="0" fontId="29" fillId="0" borderId="0" xfId="15" applyFont="1" applyAlignment="1">
      <alignment horizontal="center"/>
    </xf>
    <xf numFmtId="0" fontId="28" fillId="0" borderId="51" xfId="15" applyFont="1" applyBorder="1" applyAlignment="1">
      <alignment horizontal="center"/>
    </xf>
    <xf numFmtId="0" fontId="28" fillId="0" borderId="34" xfId="15" applyFont="1" applyBorder="1" applyAlignment="1">
      <alignment horizontal="center"/>
    </xf>
    <xf numFmtId="4" fontId="7" fillId="2" borderId="52" xfId="6" applyNumberFormat="1" applyFont="1" applyFill="1" applyBorder="1" applyAlignment="1" applyProtection="1">
      <alignment horizontal="center" vertical="center" wrapText="1"/>
      <protection locked="0"/>
    </xf>
    <xf numFmtId="4" fontId="7" fillId="2" borderId="38" xfId="6" applyNumberFormat="1" applyFont="1" applyFill="1" applyBorder="1" applyAlignment="1" applyProtection="1">
      <alignment horizontal="center" vertical="center" wrapText="1"/>
      <protection locked="0"/>
    </xf>
    <xf numFmtId="4" fontId="7" fillId="2" borderId="53" xfId="6" applyNumberFormat="1" applyFont="1" applyFill="1" applyBorder="1" applyAlignment="1" applyProtection="1">
      <alignment horizontal="center" vertical="center" wrapText="1"/>
      <protection locked="0"/>
    </xf>
    <xf numFmtId="4" fontId="7" fillId="2" borderId="42" xfId="6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4" applyFont="1" applyFill="1" applyBorder="1" applyAlignment="1" applyProtection="1">
      <alignment horizontal="center" vertical="center"/>
      <protection locked="0"/>
    </xf>
    <xf numFmtId="0" fontId="7" fillId="2" borderId="6" xfId="4" applyFont="1" applyFill="1" applyBorder="1" applyAlignment="1" applyProtection="1">
      <alignment horizontal="center" vertical="center"/>
      <protection locked="0"/>
    </xf>
    <xf numFmtId="0" fontId="7" fillId="2" borderId="7" xfId="4" applyFont="1" applyFill="1" applyBorder="1" applyAlignment="1" applyProtection="1">
      <alignment horizontal="center" vertical="center"/>
      <protection locked="0"/>
    </xf>
  </cellXfs>
  <cellStyles count="22">
    <cellStyle name="Comma" xfId="21" builtinId="3"/>
    <cellStyle name="Comma 2" xfId="10" xr:uid="{00000000-0005-0000-0000-000000000000}"/>
    <cellStyle name="Comma 2 2" xfId="16" xr:uid="{09C2504C-F2BC-4B65-B395-6C316751E7C9}"/>
    <cellStyle name="Comma 2 2 2" xfId="19" xr:uid="{7AF7606C-2FBD-45F0-AF99-0F31816C9802}"/>
    <cellStyle name="Comma 3" xfId="13" xr:uid="{00000000-0005-0000-0000-000001000000}"/>
    <cellStyle name="Normal" xfId="0" builtinId="0"/>
    <cellStyle name="Normal 2" xfId="1" xr:uid="{00000000-0005-0000-0000-000004000000}"/>
    <cellStyle name="Normal 2 2" xfId="9" xr:uid="{00000000-0005-0000-0000-000005000000}"/>
    <cellStyle name="Normal 2 2 2" xfId="15" xr:uid="{185541E8-8C49-4444-AEB2-B7454498AFD0}"/>
    <cellStyle name="Normal 2 2 2 2" xfId="18" xr:uid="{8C82E553-2EC6-4694-A400-E95E7437D96F}"/>
    <cellStyle name="Normal 3" xfId="7" xr:uid="{00000000-0005-0000-0000-000006000000}"/>
    <cellStyle name="Normal 3 2" xfId="12" xr:uid="{00000000-0005-0000-0000-000007000000}"/>
    <cellStyle name="Normal 3 2 2" xfId="17" xr:uid="{20DF0B67-4424-41AE-A135-96D726AA2046}"/>
    <cellStyle name="Normal 4" xfId="8" xr:uid="{00000000-0005-0000-0000-000008000000}"/>
    <cellStyle name="Normal 5" xfId="11" xr:uid="{00000000-0005-0000-0000-000009000000}"/>
    <cellStyle name="Normal 6" xfId="14" xr:uid="{E5318956-0528-460A-BD35-DF0DD1EAD99A}"/>
    <cellStyle name="Normal 6 2" xfId="20" xr:uid="{5F61C5DF-F969-491B-B40D-2CB892D514BA}"/>
    <cellStyle name="Normal_Anexa F 140 146 10.07" xfId="6" xr:uid="{00000000-0005-0000-0000-00000A000000}"/>
    <cellStyle name="Normal_F 07" xfId="3" xr:uid="{00000000-0005-0000-0000-00000B000000}"/>
    <cellStyle name="Normal_mach03" xfId="5" xr:uid="{00000000-0005-0000-0000-00000C000000}"/>
    <cellStyle name="Normal_mach31" xfId="2" xr:uid="{00000000-0005-0000-0000-00000D000000}"/>
    <cellStyle name="Normal_Machete buget 99" xfId="4" xr:uid="{00000000-0005-0000-0000-00000E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333D994-A4EE-4BA4-9A18-91339FA9E08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009B0F8-23BF-4993-A8AB-BF3BC1C57E7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65AE75C-2624-4FE6-8C30-90355689F43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A53DF26-6968-4B35-8D0C-97DDF16569C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83EC874E-B150-45EC-BFFD-37CB38BFECF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91494AAD-4D72-4238-8BFA-29A047759CB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324CF83-573A-44E6-867B-2B02B8FA486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872327EF-6060-4195-A0B0-E856CB5494A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98493D7F-2B83-49E1-8953-85B4D0187DE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D2FA40EA-3583-4EF0-A2B3-3F7B8CA4795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761BE818-605F-43C0-9B22-19A5401B6BB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F596D442-0F2A-443C-93BD-61B4D85C015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3849D280-2F8F-44F9-88D3-1AD63BCBED8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BE72E8EC-B1FD-477C-B2F7-109CC2A432DF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334E58C2-5779-4B8F-A90F-FF550DC4012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687CB7E1-65DA-4F28-A58D-E98B4C411F9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618A0462-B054-4794-BF97-CE20AD3536D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8A82C744-2B25-49BF-9ACA-96763E4417D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B4CF01F8-0A70-46DE-BEB3-59922C284ED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36446CAC-46A6-44AD-B573-149943CFFE2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6AB8BE5B-6CD6-4EB7-A4B6-9504B6BFCAE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DF846384-6B60-438C-8593-3202E0C74C2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DCC4FD9-2596-4B60-92FF-26E48E47B41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91C57F05-BE4F-4D1F-B1B5-B295323B64E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16FC595C-43EA-4479-8E5A-9A0C6900869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A1023E8B-A108-4C60-893C-79B46768F25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29E59D3-95BD-474D-8E7C-48DD924578B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613C8242-EBBD-4023-956B-36AC95744D51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AED83F9B-5A3C-4AA7-B362-74D102A879A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C2583A60-733E-479E-AC81-B09A2D6C646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1D8E35D3-8D1F-4920-A6DA-0DE4D4A6330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07EB63C5-A01D-44B0-8658-6137B65D67F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A7F16434-0071-416A-9875-53AAAC822A8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31DEA9C8-969B-4D24-8D80-B34DEA3B24B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CB194A32-3285-470C-A8E8-396E26E8668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CE84264A-A1B7-4CE4-9044-54FE999C30C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2D3E2A6B-2BA3-4ADF-84C1-87F7258EA36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4D5D6F2F-03FF-4B8A-9543-544259271EE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446A075B-D058-473E-8955-B984F9F5927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7898AD0B-94B5-408B-A41E-3A5D76195CB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AD88772A-5824-4014-9367-74982E64D22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9B030CA0-57B4-4373-A14A-B7DB22B4C65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31180456-2700-4353-B1E9-90A97BF3E16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309AA32C-F74E-4DD7-8E3B-6DCAE50692F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72606DDC-8A32-44A2-AB4F-3723C6EE466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190FFED3-1F14-45A7-90AA-0625EE067F1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3D975C14-C97F-48E5-B0C6-C6AD3A52A3B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D131F0F5-0F9E-4BA6-8BB3-2C34927DE98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48E2A349-2100-437C-B125-3D10E8DA167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A40286D6-30EB-4BA2-9CE1-0FDD313E00F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D1C6F4D2-790E-4092-9EEF-EA27C609163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D2012587-7710-4E7B-B1B0-37C0DCE54C3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8B1C160-C088-40F4-8C46-0485493F38E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5368F304-F334-466E-9348-D213F266E42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631EFE27-ECC2-4936-A132-DF6320CF347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46F96CD1-5279-4041-BB09-C4606DCD7AC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98E8A619-DE6A-4CDE-A1F4-73EB03AA6FB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49D4EA44-7D70-4CC0-A40D-C1CA6365A4A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6B33F0D9-69A6-4BB3-9AE9-862ABDBBA32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89EC3EA8-9230-4A4B-BD88-D8CA6E66EEB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15ACA417-7DA3-46F5-95A2-67BDDD2E73C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82ED2BE7-7A16-46B5-82C8-26074356139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F339CB1A-0C98-412D-A61A-FC078075909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C04C3874-03A0-4268-8075-5D903DAC2EE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554B9AFC-005C-434D-860A-F4376413FCA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23E34DFC-BD2F-41B1-A288-CBE0F8AB8C4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D9E9DE07-4A38-4AA6-A0FA-6E6213EDB85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0F5C2DDE-FB43-4F16-BC14-8BFE5D94671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6A161655-5292-416E-8B4F-1B545DB5E4F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D49C8655-BA2E-4412-947B-6F5A2BBC2EA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FDC9EEA1-5704-44F9-86AA-00978023705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1640CFCD-11EA-4DFD-BE8A-7D2A6CC7CFD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EF13658F-4F72-4F97-A2E8-67436848D05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99783069-2F3D-4171-AB13-BE75F4BA9FD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C942F80A-CB25-42E9-942C-C07CE475015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7" name="AutoShape 6">
          <a:extLst>
            <a:ext uri="{FF2B5EF4-FFF2-40B4-BE49-F238E27FC236}">
              <a16:creationId xmlns:a16="http://schemas.microsoft.com/office/drawing/2014/main" id="{E328910E-B054-4A5E-A2D5-CD544C5DEAF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F014577F-6DE6-4249-8081-A43E0FFCC74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38CA6871-EC64-4148-8C0D-9C54CDD53F3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78641872-21B4-4BD9-A2A1-949FD0826E7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22D5959C-27A3-4428-AB9B-BE139F79B72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E511595B-E76C-4F32-84E8-948F9A147D5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BE600B58-7436-46BD-AFCC-996310ABE73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CFEBC9E8-D318-406C-BD6D-6CCBA9AD27B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4FE84672-29AF-455E-B9C7-B7945CE53A3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FEA4FCA9-6F15-4DA8-AE55-93D77AC1052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BC9A31B0-BC7E-4310-A805-85FCCD6CEBD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FB9187E4-3D90-46F0-91E7-195C6F50453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9" name="AutoShape 6">
          <a:extLst>
            <a:ext uri="{FF2B5EF4-FFF2-40B4-BE49-F238E27FC236}">
              <a16:creationId xmlns:a16="http://schemas.microsoft.com/office/drawing/2014/main" id="{A0807137-96DD-4C5A-B481-D0FAA243132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908CC363-F445-4350-A8F7-E0B69B98588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AF9AD3F4-993F-4511-A2E8-3B123A7184A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E5372444-C59C-400B-8398-A6A49ED1CA2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91D761EF-5C40-4B91-8102-B599E211C0C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1FF3BAA-0043-4823-9BEE-BBE406A5EB7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37579654-C5B5-40ED-ACF8-EC05422C383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612EF7DB-03E9-4BE0-911A-678A555B5E7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C2CE9F7F-4AF6-4A62-917C-C5C6DAD05EA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D31397AA-FFAA-4A65-91C0-A01ED58C700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3C9991D5-10E9-40E1-8323-826BCBFE866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C7B2B480-8E04-4E4A-B98D-90E363CB06B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01" name="AutoShape 6">
          <a:extLst>
            <a:ext uri="{FF2B5EF4-FFF2-40B4-BE49-F238E27FC236}">
              <a16:creationId xmlns:a16="http://schemas.microsoft.com/office/drawing/2014/main" id="{A39AFE95-FC12-4162-9903-FE8E2D3D420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10B839C2-A9C7-4D29-B424-3494DB126F7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D27074F1-FD7A-4C06-B754-3AA43839FD4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40A8B9A3-E8A2-432A-BF08-B9F1D244FBA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9557C9B7-B6FE-4264-B418-B8B8372C778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FB7FE6EE-FD05-417F-B2EA-D3DC4723858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48777FF0-FC29-4A25-8955-733ECFCC655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2A25B1B1-7EC5-4FC2-B0EA-BF442CC1F58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CB200F24-356D-44A3-BD6C-F055CA4EF7F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CEECE7DB-E974-436B-B0D8-7DE55E5994B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E9D4EEE6-05FA-4CD4-9AE1-774B32BD304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6660D62D-BDDF-4E9A-B5FE-00CF45E6D16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3" name="AutoShape 6">
          <a:extLst>
            <a:ext uri="{FF2B5EF4-FFF2-40B4-BE49-F238E27FC236}">
              <a16:creationId xmlns:a16="http://schemas.microsoft.com/office/drawing/2014/main" id="{4164AA65-6F57-461A-A42A-B52FB0C8EA5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E13B9F0A-6171-4025-A13B-CC4750E6565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415BBF11-4BCB-49E5-9B1B-D6D13D3C661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5503380-5C8B-452F-8B92-C6E5A6E48E2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18D958E9-1858-42A8-A228-7502CD14B1E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FAF8490D-627B-4232-9D48-A1EAAF9AE98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7BB2003A-65E2-4B8B-AFAB-407E93EF47D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997CA89C-4913-415B-9358-6E613AC9779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2EE5BD0D-09D6-4F15-B4A0-9608270C7A8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E93FE4C7-0440-440B-B107-EC09C67D876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3FC76CEA-FF1D-44E6-BAC4-14D2C21C03C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8EB4B810-EE4C-4CC6-8A31-53C96CD0097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5" name="AutoShape 6">
          <a:extLst>
            <a:ext uri="{FF2B5EF4-FFF2-40B4-BE49-F238E27FC236}">
              <a16:creationId xmlns:a16="http://schemas.microsoft.com/office/drawing/2014/main" id="{3D4CA438-4EE4-4028-B8B8-52963A234BF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850D657F-3930-40D7-B60E-787084DF9B2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56B3D76B-7085-49E6-8490-283356E5AAF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9866AC5E-74C6-4D99-83C7-E40A19BC133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10D1A2EF-8DA0-40C9-8E1B-7E4752FACE7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48E903DD-D789-47E2-ACEC-F3E75B32F03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F6859803-8DBB-4FBA-A371-4E73646B51D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DED70DF5-8F0D-4358-A33C-1DF723A4126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9549BF6B-A60C-408C-8E15-A9EA1817206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7CB68F7C-A1EC-4EDE-A6D8-2F04CF24667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8F7955B4-0630-40CB-9245-FBDDCCA75E5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670E539E-7F51-4039-8222-5F1EB98CE48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559E6C86-23C4-40D3-A54C-A25CC1A71CF4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0D1AB47E-B05E-4EA7-99F7-9B6325FF3C8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A36A4DF6-5301-46CC-91AC-1AC8C9F4349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2178F8ED-5D5A-4E92-A9F6-E1FD5A4A89E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3270911C-B62C-4417-AC61-81452F7A583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D41D73D-543B-4BF3-90A0-85F7FA781B9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33AAC651-7F69-435A-B64B-C795DE8653C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6CE54F46-C2C8-4BA5-B521-844C75E9828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6B00F445-0ECE-4AAD-8343-4D8CF8A3955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941E724D-F249-4AFA-8A53-1AAF6CBFF6A4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7AFDB3FB-F167-43AE-A89C-1EF718146E3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CC55D255-DA0E-4404-A8DD-FE0C3225A8F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9" name="AutoShape 6">
          <a:extLst>
            <a:ext uri="{FF2B5EF4-FFF2-40B4-BE49-F238E27FC236}">
              <a16:creationId xmlns:a16="http://schemas.microsoft.com/office/drawing/2014/main" id="{051C00DE-397B-46B4-A39C-69B9D0A40F9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85DE0255-4068-427C-A53E-D1438537084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484538ED-8C0C-4464-86C1-72DFFD3253E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1B3F1D5C-9C6B-453B-BF41-89897BDB976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C3B40238-A0B2-422C-95DB-516831904C6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8ACB9BD-33B0-4091-B7A9-9A0BBC4AFE5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F6345744-002F-466F-9D4A-E23EA33F282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487F1616-A0DC-46AE-9AA4-A8BCB17BC7D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C626B4D1-FA49-4BDE-8572-DDD7A2FD8DE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62C55214-DB5F-4542-BAC7-C963CBE0C93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BABE52F5-96FF-4EA4-A332-87CAFBB7AEE4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3EAEF4FF-A7BE-40D7-BEB7-F81D06F9449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61" name="AutoShape 6">
          <a:extLst>
            <a:ext uri="{FF2B5EF4-FFF2-40B4-BE49-F238E27FC236}">
              <a16:creationId xmlns:a16="http://schemas.microsoft.com/office/drawing/2014/main" id="{0E23A8EC-4671-49EE-8DAB-0EFA7A19C53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E1475F2F-7469-4100-936E-6A284781E6C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31355282-3B4B-41E2-9ABC-8C3B345A9E3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70463F4F-46C6-4BFF-83ED-85398D6B311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74C64269-E912-4E94-ADA8-5D5B55971A9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1C7D6D5-7B1F-4A70-9A28-2D442078038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0A67B9DC-C480-4537-A597-0AE4801BB61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142B1421-F98D-4575-A280-1A44C96E5B7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0BDE04F6-B281-4919-9620-4CBF500ADA5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1B7CAEED-D653-4A01-A053-5DB7521FA7A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3014DE68-05DC-415A-BE49-3C270E6F7C4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31B9E43-8785-4641-A7D5-225EEAA9234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3" name="AutoShape 6">
          <a:extLst>
            <a:ext uri="{FF2B5EF4-FFF2-40B4-BE49-F238E27FC236}">
              <a16:creationId xmlns:a16="http://schemas.microsoft.com/office/drawing/2014/main" id="{3917DBD9-D144-4594-BD22-C61854BEB97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9816D2ED-6243-4753-8798-5AD1C02AFE3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D9DDDB14-EC4B-4121-8C80-26E5BBC2AD1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A4ADB99A-6276-41B4-B01B-674FCFFB82B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F8731068-23E3-4360-B999-F8E85F604A8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69A8F4E2-49E1-4091-A74D-EB85C2D3474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BA3B6E54-5827-4AFA-A10B-431EEEA5E80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10C36051-EAAC-424C-8C38-1A2A5555595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0BE848A7-AFC4-4B05-A6B0-22800C6F530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1866BD08-40B9-49A8-AADC-D6F8C2BB118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A074FB86-3FDF-4AE8-AE47-020F61378CC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4830FF2F-869F-4F93-965C-A50E377D8A7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5DB51EAE-06AB-4E95-92A5-3BBA8EEB9FC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03383FB0-8837-4E1E-8B51-1BF0E4A4FBB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C3578CF-AABE-4AFE-AA28-04E11B31F9B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11CCF0CF-27B7-40AE-A305-2BB518928FD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94755A7-93DC-45AF-A050-39D278DEBD7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9062DD68-6561-4C8E-B5E7-CDB07CA38DB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CA5E0C7-3CD6-4F3D-BC51-F0FDA7AC83A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76C6A313-4837-4669-B231-DBDDD9D6679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8B1163EB-CECF-43AE-86CE-206FCBA9EE4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6D8E06BE-3F30-478A-867A-BFEFEC43B94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D15D5279-50F8-475F-A1C3-B5C40F5A658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4B2D8247-AFA4-41C2-A51E-4467F48EC4B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A8D910C5-3595-4B5B-B624-6F59D4E9371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7FE7F446-34B5-4E27-B39A-008BB8BC6B8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287D481B-4B5D-422E-B99D-A0FDEAD3846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ADBF9CE1-4488-4B62-A5A9-8234CD90040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61DB2D0B-A7E0-4AE9-97FB-8956ADC4B75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E5812894-13EC-4DFC-B82A-8C10F1822BD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7563E6D5-629E-4300-A67B-34603D641CC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CEC03262-56F4-4E6E-BFAD-EA89F957BF6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201BBF45-8A9D-47B7-88A3-C7ED181E417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836FEAA4-0D74-49A0-8874-7F3F33FDE1D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7" name="AutoShape 3">
          <a:extLst>
            <a:ext uri="{FF2B5EF4-FFF2-40B4-BE49-F238E27FC236}">
              <a16:creationId xmlns:a16="http://schemas.microsoft.com/office/drawing/2014/main" id="{A1298561-A6BF-4DF2-8AE8-9875C8D7540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8" name="AutoShape 5">
          <a:extLst>
            <a:ext uri="{FF2B5EF4-FFF2-40B4-BE49-F238E27FC236}">
              <a16:creationId xmlns:a16="http://schemas.microsoft.com/office/drawing/2014/main" id="{ACF3A6C8-F67B-4532-9B35-7EE99358D4B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8CEA3484-13A0-46BE-AB04-190784D4449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0" name="AutoShape 3">
          <a:extLst>
            <a:ext uri="{FF2B5EF4-FFF2-40B4-BE49-F238E27FC236}">
              <a16:creationId xmlns:a16="http://schemas.microsoft.com/office/drawing/2014/main" id="{2192B693-EAF5-46EA-96E5-1505009154A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522959F4-83FA-4FF8-B791-8F440B7627F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BD41B388-6F5E-48D6-9BFD-0685562DF8C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B9BF9F86-B9D7-494A-AA28-CE2AB2457A9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28DB79E0-08D2-4001-9C09-10D215B80E5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F6319250-840C-4B7F-906B-0A3D4B270FF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3D0A2EBA-5003-4558-A7C3-9D2940F4D5A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0F617521-20E5-4FFF-8C9A-C6EE3F87FE9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DB4EABC0-E039-497B-B943-A43FB2668ED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67205391-9265-4F9D-9462-F2908DD965C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8AA61DD3-0677-4E63-B017-475D0E7A8EC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F40630C3-C350-4BC3-BA72-9FD4273875C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B542A5E3-7D53-4E85-9327-A17D93896A6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3" name="AutoShape 3">
          <a:extLst>
            <a:ext uri="{FF2B5EF4-FFF2-40B4-BE49-F238E27FC236}">
              <a16:creationId xmlns:a16="http://schemas.microsoft.com/office/drawing/2014/main" id="{7F529216-06AB-48BF-B419-9FA83170F6A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C936712F-ADBB-4B88-AF80-DC8AD8B9FFF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61638678-E877-4F17-8BE2-64467D450EA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D4784CE2-6C33-4C2B-93B6-08246089E5F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3A9FC0DC-DEDA-41E7-AA52-FD34403A973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B58C3C80-AF02-4C60-9B74-F025A72E04B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234F2065-A170-44C7-A38B-FC8934A4EF1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650A0CC2-54B9-4D68-9F74-9ED8115D36A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56C16BF7-69D5-4542-B3B7-29F3E9304B3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7A803177-1EF1-43CE-8A58-16918E365BD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62B18497-7A62-4066-8BFE-D6E77BB2FAF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C8A89A1A-F968-4F17-88F9-04F41238135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81715BDD-E3AC-47AB-9872-7BB2C651943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D23F5C05-72BB-4620-BBF5-EFB328E9449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84F0AC80-9FE7-42EA-A447-64F62F3230E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56AA3329-EA83-48EF-9E76-4A760FAD403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DBE4BDD3-4F23-4957-9FCE-75905EA069E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5DAE6B0C-9250-4722-959B-85645C2B46F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1" name="AutoShape 3">
          <a:extLst>
            <a:ext uri="{FF2B5EF4-FFF2-40B4-BE49-F238E27FC236}">
              <a16:creationId xmlns:a16="http://schemas.microsoft.com/office/drawing/2014/main" id="{3E66AC6F-D651-4089-B907-63F1D0973A0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1543C994-2409-49B8-926E-41C16EDDF14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3" name="AutoShape 3">
          <a:extLst>
            <a:ext uri="{FF2B5EF4-FFF2-40B4-BE49-F238E27FC236}">
              <a16:creationId xmlns:a16="http://schemas.microsoft.com/office/drawing/2014/main" id="{9CCBF68C-C030-4B33-B7CA-3F7A0E8EBF1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C9B9CB1C-13B8-48A8-B1A4-73EF344B8EC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2EC8CFF7-9C63-413B-9761-4C5D39C5E6D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8ABAD548-D5D6-49F8-AA7E-AFF81012EB6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9A814954-F35C-4836-A7AE-F27E6909541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A1CF275E-90A9-4D3E-A2E1-C2A67DD9281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2542BA94-3459-4BE7-9209-95BEC1506A5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AE65090-8075-4BB6-8198-47AD80E385B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D1FBA040-833F-466F-A1F6-75C11DC3FC3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51BFE7B1-F899-4CED-B32E-EB91DEE2077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9BA42C8D-E191-4D3E-8829-14BF4F411E2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146A298F-4184-4F56-BACC-669444C2E07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99378D97-F82D-4EAE-9F05-08BC654F01D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6" name="AutoShape 5">
          <a:extLst>
            <a:ext uri="{FF2B5EF4-FFF2-40B4-BE49-F238E27FC236}">
              <a16:creationId xmlns:a16="http://schemas.microsoft.com/office/drawing/2014/main" id="{496CAB92-8F53-4679-9D98-A5EE4058231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C17C34BE-0736-4ADB-90BC-D564EE42CFB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8" name="AutoShape 5">
          <a:extLst>
            <a:ext uri="{FF2B5EF4-FFF2-40B4-BE49-F238E27FC236}">
              <a16:creationId xmlns:a16="http://schemas.microsoft.com/office/drawing/2014/main" id="{EA89D75F-E786-4775-A79B-63CA1982829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967B45C9-C055-4AD6-80CF-0D10681781E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0" name="AutoShape 5">
          <a:extLst>
            <a:ext uri="{FF2B5EF4-FFF2-40B4-BE49-F238E27FC236}">
              <a16:creationId xmlns:a16="http://schemas.microsoft.com/office/drawing/2014/main" id="{47E09B0C-6C43-4197-815E-B85698389A5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FFAEEB74-2AB7-40E3-95A8-1C4DBCC31B5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2" name="AutoShape 5">
          <a:extLst>
            <a:ext uri="{FF2B5EF4-FFF2-40B4-BE49-F238E27FC236}">
              <a16:creationId xmlns:a16="http://schemas.microsoft.com/office/drawing/2014/main" id="{18E235D0-4367-4D78-8E2D-4A57957DDE6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5730CDCE-9608-433D-B5FA-2DAD0642328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58856D69-18CB-4B4F-81FD-D52A68F2E76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5" name="AutoShape 5">
          <a:extLst>
            <a:ext uri="{FF2B5EF4-FFF2-40B4-BE49-F238E27FC236}">
              <a16:creationId xmlns:a16="http://schemas.microsoft.com/office/drawing/2014/main" id="{26531277-D44B-426D-902E-0D6D5C778DF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1ADCFD35-CCD1-47B8-ABAC-225AFAC17C6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0A9643E6-C05A-497E-9918-E2883560960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32A812EE-917D-4204-9F61-A227B8CB106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9" name="AutoShape 5">
          <a:extLst>
            <a:ext uri="{FF2B5EF4-FFF2-40B4-BE49-F238E27FC236}">
              <a16:creationId xmlns:a16="http://schemas.microsoft.com/office/drawing/2014/main" id="{44EFC97C-F4CC-4138-94EA-1E122E6EC79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ABA62C1F-50BC-4F88-937D-984E20957A8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1" name="AutoShape 5">
          <a:extLst>
            <a:ext uri="{FF2B5EF4-FFF2-40B4-BE49-F238E27FC236}">
              <a16:creationId xmlns:a16="http://schemas.microsoft.com/office/drawing/2014/main" id="{E8A65BE4-5240-41BB-BACA-2BDBC7C7E24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F81AEFC4-03D3-4D29-A36F-33272665C2C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FBF740E1-C018-4397-B150-E51580723B5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4" name="AutoShape 5">
          <a:extLst>
            <a:ext uri="{FF2B5EF4-FFF2-40B4-BE49-F238E27FC236}">
              <a16:creationId xmlns:a16="http://schemas.microsoft.com/office/drawing/2014/main" id="{CE842891-CCC5-497E-B751-B3D3424153F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47043C97-9B16-4F2F-A5D3-32931C8471E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6" name="AutoShape 5">
          <a:extLst>
            <a:ext uri="{FF2B5EF4-FFF2-40B4-BE49-F238E27FC236}">
              <a16:creationId xmlns:a16="http://schemas.microsoft.com/office/drawing/2014/main" id="{783B681D-482E-44CF-9E03-3E0063AFD29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B1D07CEE-C5C5-4FD6-9DBF-0970E6538E8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8" name="AutoShape 5">
          <a:extLst>
            <a:ext uri="{FF2B5EF4-FFF2-40B4-BE49-F238E27FC236}">
              <a16:creationId xmlns:a16="http://schemas.microsoft.com/office/drawing/2014/main" id="{9619FD5F-BA8E-4709-9009-860C454C94B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97778004-B723-4C88-9814-F215B8F932E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0" name="AutoShape 5">
          <a:extLst>
            <a:ext uri="{FF2B5EF4-FFF2-40B4-BE49-F238E27FC236}">
              <a16:creationId xmlns:a16="http://schemas.microsoft.com/office/drawing/2014/main" id="{3C9FADC0-85E9-44B2-B752-76B4AA7A7B0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4E2F3F42-86BF-460A-8CB1-48E9435AE25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EDCEF46B-9FC3-4DB7-9C2D-03EB86287F3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3" name="AutoShape 5">
          <a:extLst>
            <a:ext uri="{FF2B5EF4-FFF2-40B4-BE49-F238E27FC236}">
              <a16:creationId xmlns:a16="http://schemas.microsoft.com/office/drawing/2014/main" id="{A2CC9923-5BC3-42F9-9639-0F087E2FD97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89E151D0-F3B6-456B-BA3C-858448ED5C0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5" name="AutoShape 5">
          <a:extLst>
            <a:ext uri="{FF2B5EF4-FFF2-40B4-BE49-F238E27FC236}">
              <a16:creationId xmlns:a16="http://schemas.microsoft.com/office/drawing/2014/main" id="{8E9C2F61-87ED-4349-B820-358DF41A88B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80859634-F0E4-41D1-9BFF-03CC528C340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7" name="AutoShape 5">
          <a:extLst>
            <a:ext uri="{FF2B5EF4-FFF2-40B4-BE49-F238E27FC236}">
              <a16:creationId xmlns:a16="http://schemas.microsoft.com/office/drawing/2014/main" id="{A1B35814-4FB4-447E-B895-936970D38A4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B3E37069-8C3C-4C7B-85B0-BA121E67780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9" name="AutoShape 5">
          <a:extLst>
            <a:ext uri="{FF2B5EF4-FFF2-40B4-BE49-F238E27FC236}">
              <a16:creationId xmlns:a16="http://schemas.microsoft.com/office/drawing/2014/main" id="{96E71B00-ECE6-4432-81FB-0A5DAE99E8E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5C6EC4DD-068A-4BFA-B845-4305A30C936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5158019C-E633-4499-986B-750315212F6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2" name="AutoShape 5">
          <a:extLst>
            <a:ext uri="{FF2B5EF4-FFF2-40B4-BE49-F238E27FC236}">
              <a16:creationId xmlns:a16="http://schemas.microsoft.com/office/drawing/2014/main" id="{D5E26760-2C9A-4044-86C8-40E4F6C04F0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8D718694-CF0F-48C1-A354-F3708929996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4" name="AutoShape 5">
          <a:extLst>
            <a:ext uri="{FF2B5EF4-FFF2-40B4-BE49-F238E27FC236}">
              <a16:creationId xmlns:a16="http://schemas.microsoft.com/office/drawing/2014/main" id="{E3520588-DDFE-4249-8E35-3AD0B02B6AC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1CC11D5C-61D4-43E4-99AD-B77E37254DA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" name="AutoShape 5">
          <a:extLst>
            <a:ext uri="{FF2B5EF4-FFF2-40B4-BE49-F238E27FC236}">
              <a16:creationId xmlns:a16="http://schemas.microsoft.com/office/drawing/2014/main" id="{B5207315-5F4C-4D44-8917-7A3FAED306E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2D4F767F-BC3A-4667-92B8-3117E995F44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8" name="AutoShape 5">
          <a:extLst>
            <a:ext uri="{FF2B5EF4-FFF2-40B4-BE49-F238E27FC236}">
              <a16:creationId xmlns:a16="http://schemas.microsoft.com/office/drawing/2014/main" id="{FED1F671-F2A1-4100-B059-72B9AB07552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6289DA46-598E-4882-9D31-ED86FB432F6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EB2848BE-6BE4-4D86-98C5-6861EE21719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1" name="AutoShape 5">
          <a:extLst>
            <a:ext uri="{FF2B5EF4-FFF2-40B4-BE49-F238E27FC236}">
              <a16:creationId xmlns:a16="http://schemas.microsoft.com/office/drawing/2014/main" id="{1730FC83-8741-4AD9-936B-D817A3DAB8D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CD053F35-72F9-4F45-B35D-6348C82F6F8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3" name="AutoShape 5">
          <a:extLst>
            <a:ext uri="{FF2B5EF4-FFF2-40B4-BE49-F238E27FC236}">
              <a16:creationId xmlns:a16="http://schemas.microsoft.com/office/drawing/2014/main" id="{E6AF2C96-461F-4D70-BB85-4339F5BCBA6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4EBF3721-EA3F-4998-869C-F6AF33C5AEA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5" name="AutoShape 5">
          <a:extLst>
            <a:ext uri="{FF2B5EF4-FFF2-40B4-BE49-F238E27FC236}">
              <a16:creationId xmlns:a16="http://schemas.microsoft.com/office/drawing/2014/main" id="{5F9867CB-DACE-44FA-9FA7-1839B617ADA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22214D8D-CC35-4492-B425-3D0F0637560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7" name="AutoShape 5">
          <a:extLst>
            <a:ext uri="{FF2B5EF4-FFF2-40B4-BE49-F238E27FC236}">
              <a16:creationId xmlns:a16="http://schemas.microsoft.com/office/drawing/2014/main" id="{BC6907F5-09BB-4CA5-89E8-60E1574F3EB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8939FE6A-76D4-49D9-AF38-619CEA49596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3E1863EB-47D1-4613-BA2B-2419D115011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0" name="AutoShape 5">
          <a:extLst>
            <a:ext uri="{FF2B5EF4-FFF2-40B4-BE49-F238E27FC236}">
              <a16:creationId xmlns:a16="http://schemas.microsoft.com/office/drawing/2014/main" id="{082F840C-F1CC-460B-8121-E1193796278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DC84C56B-8E12-4A0F-A59D-A5FEBA345A0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2" name="AutoShape 5">
          <a:extLst>
            <a:ext uri="{FF2B5EF4-FFF2-40B4-BE49-F238E27FC236}">
              <a16:creationId xmlns:a16="http://schemas.microsoft.com/office/drawing/2014/main" id="{998481FA-B120-45C4-BD3E-E7E09D2923B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82AB957A-22AF-4BEA-B07B-8DC46AA3A27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4" name="AutoShape 5">
          <a:extLst>
            <a:ext uri="{FF2B5EF4-FFF2-40B4-BE49-F238E27FC236}">
              <a16:creationId xmlns:a16="http://schemas.microsoft.com/office/drawing/2014/main" id="{83DF2800-00EB-4926-AF04-A2FC20D7891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F3D3CF64-C000-43B0-A9FB-5300A065264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6" name="AutoShape 5">
          <a:extLst>
            <a:ext uri="{FF2B5EF4-FFF2-40B4-BE49-F238E27FC236}">
              <a16:creationId xmlns:a16="http://schemas.microsoft.com/office/drawing/2014/main" id="{132635E8-A99B-4E50-A398-705F76C38EF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EB883694-4FF0-4A51-9207-70F34B39F1DA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DC2D71D6-E77F-44AB-97A4-765288989207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8D2D3F02-0184-4CDF-9448-04B1A72AE1E9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87D1A2FE-D47F-4565-8A13-29BEDB96ED4F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20389965-D7A0-4510-A24A-50A7A0963E15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EC269A7D-A50E-41CA-854B-BB737CAAC73C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1CB15D4F-490D-494E-A6C5-8213B586834A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7398BF4A-67C0-4C92-9DD6-60F6028B507F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4A478CB3-00B1-4D38-BC70-4372943A6D88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CD4D9681-7E33-4D2F-928C-FB8371ACFF03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CD0DE6A4-2499-47E2-86AE-D42735CE0379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B81E8614-98A9-47A7-A8AD-9EF20973ED4D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E6EB3A92-CAF5-46E4-B79A-894FB4C3B8FF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532BEB30-E12E-4A14-9CB7-34074DDE9DC6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386C16E2-1096-4487-91D3-C842853A0B4E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2EF4F2AD-BCF2-4EC4-9C96-DA321C500F33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3" name="AutoShape 6">
          <a:extLst>
            <a:ext uri="{FF2B5EF4-FFF2-40B4-BE49-F238E27FC236}">
              <a16:creationId xmlns:a16="http://schemas.microsoft.com/office/drawing/2014/main" id="{E508D0F6-2C39-4DA4-B8F9-166685283572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6F4A4FD2-BAA3-4A1E-B4BB-2A547ACAEDEC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5" name="AutoShape 6">
          <a:extLst>
            <a:ext uri="{FF2B5EF4-FFF2-40B4-BE49-F238E27FC236}">
              <a16:creationId xmlns:a16="http://schemas.microsoft.com/office/drawing/2014/main" id="{255522E6-B79E-4FA8-868D-5D62749193F2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5BDBDF22-FAA8-4341-8745-C62598E5A9C3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7" name="AutoShape 6">
          <a:extLst>
            <a:ext uri="{FF2B5EF4-FFF2-40B4-BE49-F238E27FC236}">
              <a16:creationId xmlns:a16="http://schemas.microsoft.com/office/drawing/2014/main" id="{BCDE0A93-E5F8-48F0-98F8-CE702D23A235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575A36FA-4F7E-477F-97E4-E4A52FDE0184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9" name="AutoShape 6">
          <a:extLst>
            <a:ext uri="{FF2B5EF4-FFF2-40B4-BE49-F238E27FC236}">
              <a16:creationId xmlns:a16="http://schemas.microsoft.com/office/drawing/2014/main" id="{7EB99DB8-27DB-4314-A6C0-FDB08AA7E0A1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01E18F15-4ABB-490D-9566-C7CAC8B2E00B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1" name="AutoShape 6">
          <a:extLst>
            <a:ext uri="{FF2B5EF4-FFF2-40B4-BE49-F238E27FC236}">
              <a16:creationId xmlns:a16="http://schemas.microsoft.com/office/drawing/2014/main" id="{E57EBC0A-E541-4AF6-8B34-84C0911CE33E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F67788D7-7713-45CC-AABF-F7B0CDB99A39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3" name="AutoShape 6">
          <a:extLst>
            <a:ext uri="{FF2B5EF4-FFF2-40B4-BE49-F238E27FC236}">
              <a16:creationId xmlns:a16="http://schemas.microsoft.com/office/drawing/2014/main" id="{477DF3FF-42F3-45D6-9C4A-2CACEA0FCDE8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056E2195-25D7-4858-801B-07015C9B6C87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5" name="AutoShape 6">
          <a:extLst>
            <a:ext uri="{FF2B5EF4-FFF2-40B4-BE49-F238E27FC236}">
              <a16:creationId xmlns:a16="http://schemas.microsoft.com/office/drawing/2014/main" id="{7B801722-F14A-4D0B-895B-523F9A294DDB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A67644BB-9EE7-4ED1-8012-3EAD0F403412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7" name="AutoShape 6">
          <a:extLst>
            <a:ext uri="{FF2B5EF4-FFF2-40B4-BE49-F238E27FC236}">
              <a16:creationId xmlns:a16="http://schemas.microsoft.com/office/drawing/2014/main" id="{93CECBC6-2E3C-48DD-982F-EC83048E7D49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D731A23D-EAE8-4972-9D16-956E6FF1958B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9" name="AutoShape 6">
          <a:extLst>
            <a:ext uri="{FF2B5EF4-FFF2-40B4-BE49-F238E27FC236}">
              <a16:creationId xmlns:a16="http://schemas.microsoft.com/office/drawing/2014/main" id="{79454292-916F-4B1D-BED3-4E68E36DB2EA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8BEBDE57-9D8D-4571-9AC6-16AC3FC0E4F1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1" name="AutoShape 6">
          <a:extLst>
            <a:ext uri="{FF2B5EF4-FFF2-40B4-BE49-F238E27FC236}">
              <a16:creationId xmlns:a16="http://schemas.microsoft.com/office/drawing/2014/main" id="{31E3C23B-2E18-405F-BD6E-0432F569810C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81D1E738-A437-447E-A08E-A887CDCF745E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3" name="AutoShape 6">
          <a:extLst>
            <a:ext uri="{FF2B5EF4-FFF2-40B4-BE49-F238E27FC236}">
              <a16:creationId xmlns:a16="http://schemas.microsoft.com/office/drawing/2014/main" id="{1F6DC8B9-CD06-44A6-9BAA-587B877DF2C7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F867EB75-AA7A-4FD0-861A-D909C81D0288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5" name="AutoShape 6">
          <a:extLst>
            <a:ext uri="{FF2B5EF4-FFF2-40B4-BE49-F238E27FC236}">
              <a16:creationId xmlns:a16="http://schemas.microsoft.com/office/drawing/2014/main" id="{1D0A3BC9-7C45-4314-A4E4-12DF75F428E0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4B29E2A3-E323-480B-B06B-D890964F6E06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7" name="AutoShape 6">
          <a:extLst>
            <a:ext uri="{FF2B5EF4-FFF2-40B4-BE49-F238E27FC236}">
              <a16:creationId xmlns:a16="http://schemas.microsoft.com/office/drawing/2014/main" id="{3B40A053-974D-41E1-84B3-6C54D60EE3A4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BA739493-C673-4698-BFFC-6086225C1B63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9" name="AutoShape 6">
          <a:extLst>
            <a:ext uri="{FF2B5EF4-FFF2-40B4-BE49-F238E27FC236}">
              <a16:creationId xmlns:a16="http://schemas.microsoft.com/office/drawing/2014/main" id="{CFEB24E7-6DB4-414A-AAD4-59C59D9BE4FE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63896DFE-46D7-4688-ADFC-A7C58659C972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1" name="AutoShape 6">
          <a:extLst>
            <a:ext uri="{FF2B5EF4-FFF2-40B4-BE49-F238E27FC236}">
              <a16:creationId xmlns:a16="http://schemas.microsoft.com/office/drawing/2014/main" id="{1BE6C8F2-C6FC-47FA-A277-900708361CC9}"/>
            </a:ext>
          </a:extLst>
        </xdr:cNvPr>
        <xdr:cNvSpPr>
          <a:spLocks/>
        </xdr:cNvSpPr>
      </xdr:nvSpPr>
      <xdr:spPr bwMode="auto">
        <a:xfrm>
          <a:off x="585787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1049980C-0780-4E0A-97DE-ED2685356F2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18D3C1E1-1929-4762-BA45-A17954E5968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27421214-A52C-4F4A-BF5C-57AC1E664F7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5" name="AutoShape 6">
          <a:extLst>
            <a:ext uri="{FF2B5EF4-FFF2-40B4-BE49-F238E27FC236}">
              <a16:creationId xmlns:a16="http://schemas.microsoft.com/office/drawing/2014/main" id="{926C5C3F-56FF-4F1D-9E38-6A3279647AD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CE94FDD4-7DA9-4D70-8B1F-07F774E151E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7" name="AutoShape 5">
          <a:extLst>
            <a:ext uri="{FF2B5EF4-FFF2-40B4-BE49-F238E27FC236}">
              <a16:creationId xmlns:a16="http://schemas.microsoft.com/office/drawing/2014/main" id="{7C71ECD3-ECC4-4D4E-8F9D-31A21B09D0E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47AD7008-D168-429E-A6C2-07510E7381E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9" name="AutoShape 5">
          <a:extLst>
            <a:ext uri="{FF2B5EF4-FFF2-40B4-BE49-F238E27FC236}">
              <a16:creationId xmlns:a16="http://schemas.microsoft.com/office/drawing/2014/main" id="{5D247827-98A0-42AE-8AE2-2EDF832674F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A1D411C8-245B-43A6-860A-F9EFE4E711D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1" name="AutoShape 5">
          <a:extLst>
            <a:ext uri="{FF2B5EF4-FFF2-40B4-BE49-F238E27FC236}">
              <a16:creationId xmlns:a16="http://schemas.microsoft.com/office/drawing/2014/main" id="{32F09658-524B-4B3E-99B8-1E87C85A26D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8B044CAB-65E5-4BCB-83E0-B2D84F5EB5C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3" name="AutoShape 5">
          <a:extLst>
            <a:ext uri="{FF2B5EF4-FFF2-40B4-BE49-F238E27FC236}">
              <a16:creationId xmlns:a16="http://schemas.microsoft.com/office/drawing/2014/main" id="{417A3B12-D1AA-415E-9E42-81CA8F4CF26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564C6E42-B907-4EC8-AD30-76E079D8BA5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2FDF2C4C-7DF2-43E2-B7B1-F4E75A1FB3D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87818778-1C69-44D9-96AA-D6AC2431309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7" name="AutoShape 6">
          <a:extLst>
            <a:ext uri="{FF2B5EF4-FFF2-40B4-BE49-F238E27FC236}">
              <a16:creationId xmlns:a16="http://schemas.microsoft.com/office/drawing/2014/main" id="{ABF35383-0239-43B8-98F6-B94C9C9ECB2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1BEB5D45-9681-48FE-92A0-B6320FCA460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9" name="AutoShape 5">
          <a:extLst>
            <a:ext uri="{FF2B5EF4-FFF2-40B4-BE49-F238E27FC236}">
              <a16:creationId xmlns:a16="http://schemas.microsoft.com/office/drawing/2014/main" id="{09276189-4A82-49DE-B9DD-8AD7F8EED90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56FD5E49-4C2A-4432-8246-3B403C06520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1" name="AutoShape 5">
          <a:extLst>
            <a:ext uri="{FF2B5EF4-FFF2-40B4-BE49-F238E27FC236}">
              <a16:creationId xmlns:a16="http://schemas.microsoft.com/office/drawing/2014/main" id="{5DCEA8B5-2296-41E7-A6FE-5EAFC8B3426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70196E26-A0AB-4AE9-953A-61862B75332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3" name="AutoShape 5">
          <a:extLst>
            <a:ext uri="{FF2B5EF4-FFF2-40B4-BE49-F238E27FC236}">
              <a16:creationId xmlns:a16="http://schemas.microsoft.com/office/drawing/2014/main" id="{E15E356F-041A-454E-9D86-22888BE2EED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647005CF-4877-4916-96F9-5A26CC09911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5" name="AutoShape 5">
          <a:extLst>
            <a:ext uri="{FF2B5EF4-FFF2-40B4-BE49-F238E27FC236}">
              <a16:creationId xmlns:a16="http://schemas.microsoft.com/office/drawing/2014/main" id="{6EE83D66-9D20-4FE2-8DC4-C6515C78A0B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F0C9FDB7-DA96-4D0F-8364-BAB77EBC2B9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FF492438-1509-43AE-9648-5E2841D45CBF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98BC9023-5A2C-4BED-B164-A4B6886AD83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9" name="AutoShape 6">
          <a:extLst>
            <a:ext uri="{FF2B5EF4-FFF2-40B4-BE49-F238E27FC236}">
              <a16:creationId xmlns:a16="http://schemas.microsoft.com/office/drawing/2014/main" id="{4F71001C-E25E-4C20-A0B8-5F29E6B0D404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54BBE20E-9A26-4AE7-B531-5E681ABF479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1" name="AutoShape 5">
          <a:extLst>
            <a:ext uri="{FF2B5EF4-FFF2-40B4-BE49-F238E27FC236}">
              <a16:creationId xmlns:a16="http://schemas.microsoft.com/office/drawing/2014/main" id="{8169048E-8D2A-4239-A0CE-55836CA5D19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37A20B72-B4BA-4880-BBCB-CCF54B4E565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3" name="AutoShape 5">
          <a:extLst>
            <a:ext uri="{FF2B5EF4-FFF2-40B4-BE49-F238E27FC236}">
              <a16:creationId xmlns:a16="http://schemas.microsoft.com/office/drawing/2014/main" id="{C23066BB-E5B3-4306-8DCE-DC4AA082807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D8BC16AA-7491-4DE4-BD14-8D5AB8CA5BD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5" name="AutoShape 5">
          <a:extLst>
            <a:ext uri="{FF2B5EF4-FFF2-40B4-BE49-F238E27FC236}">
              <a16:creationId xmlns:a16="http://schemas.microsoft.com/office/drawing/2014/main" id="{520473BE-4EC4-4E5D-9C77-B3B2987DCF7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6" name="AutoShape 3">
          <a:extLst>
            <a:ext uri="{FF2B5EF4-FFF2-40B4-BE49-F238E27FC236}">
              <a16:creationId xmlns:a16="http://schemas.microsoft.com/office/drawing/2014/main" id="{8261EDB6-1368-4358-8640-A67799C6D20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7" name="AutoShape 5">
          <a:extLst>
            <a:ext uri="{FF2B5EF4-FFF2-40B4-BE49-F238E27FC236}">
              <a16:creationId xmlns:a16="http://schemas.microsoft.com/office/drawing/2014/main" id="{47F213B5-104F-4713-9DB1-FD29ECFE415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FD6C17D9-EAA8-40B8-946B-C034276E108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C0C80106-DBC6-4FB3-AC77-F70A8416956D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EF9E0C53-9D92-43F7-AF8B-ABF5F41EF94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01" name="AutoShape 6">
          <a:extLst>
            <a:ext uri="{FF2B5EF4-FFF2-40B4-BE49-F238E27FC236}">
              <a16:creationId xmlns:a16="http://schemas.microsoft.com/office/drawing/2014/main" id="{A6812F0A-8D4B-429B-9401-08CEEC50337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7EADCD33-5317-4448-97D8-1BD56602AF2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3" name="AutoShape 5">
          <a:extLst>
            <a:ext uri="{FF2B5EF4-FFF2-40B4-BE49-F238E27FC236}">
              <a16:creationId xmlns:a16="http://schemas.microsoft.com/office/drawing/2014/main" id="{66E3A6EC-558E-437E-9770-D68E49BAE39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BE93F635-6D03-4976-A381-23825BBF507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5" name="AutoShape 5">
          <a:extLst>
            <a:ext uri="{FF2B5EF4-FFF2-40B4-BE49-F238E27FC236}">
              <a16:creationId xmlns:a16="http://schemas.microsoft.com/office/drawing/2014/main" id="{D399AA6A-A028-4ED7-9E7E-C8D8C4D750E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A5A8A9AE-926A-47E7-ACC4-DBF14411C09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7" name="AutoShape 5">
          <a:extLst>
            <a:ext uri="{FF2B5EF4-FFF2-40B4-BE49-F238E27FC236}">
              <a16:creationId xmlns:a16="http://schemas.microsoft.com/office/drawing/2014/main" id="{9B49D8E8-1ECF-493C-822E-D613841528B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E3EF354F-3E76-4ADD-BF06-65CBD157583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9" name="AutoShape 5">
          <a:extLst>
            <a:ext uri="{FF2B5EF4-FFF2-40B4-BE49-F238E27FC236}">
              <a16:creationId xmlns:a16="http://schemas.microsoft.com/office/drawing/2014/main" id="{72F4B0A5-2ED3-4BC7-97C1-2832616A0A5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568E9194-F31B-4F57-BEE7-3766BAD7B2E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1" name="AutoShape 4">
          <a:extLst>
            <a:ext uri="{FF2B5EF4-FFF2-40B4-BE49-F238E27FC236}">
              <a16:creationId xmlns:a16="http://schemas.microsoft.com/office/drawing/2014/main" id="{C2F50874-21FB-446C-A333-D16204DE6DD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D678688D-36E4-4389-A1ED-00BE7F178D3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3" name="AutoShape 6">
          <a:extLst>
            <a:ext uri="{FF2B5EF4-FFF2-40B4-BE49-F238E27FC236}">
              <a16:creationId xmlns:a16="http://schemas.microsoft.com/office/drawing/2014/main" id="{CAAE5B65-AD14-4A8E-9334-E0C8A6F75B4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FDC5953E-4418-466F-B10E-22DBD8A04CE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5" name="AutoShape 5">
          <a:extLst>
            <a:ext uri="{FF2B5EF4-FFF2-40B4-BE49-F238E27FC236}">
              <a16:creationId xmlns:a16="http://schemas.microsoft.com/office/drawing/2014/main" id="{48AFBFCE-8094-4AB8-9046-17912A4E9CC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739636B9-7F8E-4FE6-AA53-B2BFA22E442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7" name="AutoShape 5">
          <a:extLst>
            <a:ext uri="{FF2B5EF4-FFF2-40B4-BE49-F238E27FC236}">
              <a16:creationId xmlns:a16="http://schemas.microsoft.com/office/drawing/2014/main" id="{CEA2BBF1-B2B9-4F8D-AFBF-B71FB34FD69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4A7F7605-F7BA-4766-90F9-A8A43E90F86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9" name="AutoShape 5">
          <a:extLst>
            <a:ext uri="{FF2B5EF4-FFF2-40B4-BE49-F238E27FC236}">
              <a16:creationId xmlns:a16="http://schemas.microsoft.com/office/drawing/2014/main" id="{05177479-2F65-4444-A676-1FF185B1569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81494242-FA89-43FB-8FDE-6A4163ECCD8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1" name="AutoShape 5">
          <a:extLst>
            <a:ext uri="{FF2B5EF4-FFF2-40B4-BE49-F238E27FC236}">
              <a16:creationId xmlns:a16="http://schemas.microsoft.com/office/drawing/2014/main" id="{0BE2BCB9-D7F4-426F-9237-DCBCB2EB520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F545571A-60B4-4602-8C84-CFA4530F47B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3" name="AutoShape 4">
          <a:extLst>
            <a:ext uri="{FF2B5EF4-FFF2-40B4-BE49-F238E27FC236}">
              <a16:creationId xmlns:a16="http://schemas.microsoft.com/office/drawing/2014/main" id="{857344CD-CB6D-4A1A-AEB8-A25B3EF58C4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83CB27AA-2001-4D31-B36B-A1B1AAA556D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5" name="AutoShape 6">
          <a:extLst>
            <a:ext uri="{FF2B5EF4-FFF2-40B4-BE49-F238E27FC236}">
              <a16:creationId xmlns:a16="http://schemas.microsoft.com/office/drawing/2014/main" id="{59D11DAF-6B1B-49F5-8EE0-5BFBCFF7891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C99EE484-A2D8-4F9D-81CF-C24051D95CF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7" name="AutoShape 5">
          <a:extLst>
            <a:ext uri="{FF2B5EF4-FFF2-40B4-BE49-F238E27FC236}">
              <a16:creationId xmlns:a16="http://schemas.microsoft.com/office/drawing/2014/main" id="{74DD33AA-8E1C-4A4B-9401-72BD14D9505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4CAFC671-F1D9-4B51-9306-67D2290760C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9" name="AutoShape 5">
          <a:extLst>
            <a:ext uri="{FF2B5EF4-FFF2-40B4-BE49-F238E27FC236}">
              <a16:creationId xmlns:a16="http://schemas.microsoft.com/office/drawing/2014/main" id="{F596D217-937A-4938-94A4-4C80946307E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0" name="AutoShape 3">
          <a:extLst>
            <a:ext uri="{FF2B5EF4-FFF2-40B4-BE49-F238E27FC236}">
              <a16:creationId xmlns:a16="http://schemas.microsoft.com/office/drawing/2014/main" id="{BAA9A7EA-6DA4-4209-8DEA-B7738949167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1" name="AutoShape 5">
          <a:extLst>
            <a:ext uri="{FF2B5EF4-FFF2-40B4-BE49-F238E27FC236}">
              <a16:creationId xmlns:a16="http://schemas.microsoft.com/office/drawing/2014/main" id="{90CB68C5-12FA-4617-A245-997D33B2874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14FCFFF0-69FB-4FCE-A47E-9598164D021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3" name="AutoShape 5">
          <a:extLst>
            <a:ext uri="{FF2B5EF4-FFF2-40B4-BE49-F238E27FC236}">
              <a16:creationId xmlns:a16="http://schemas.microsoft.com/office/drawing/2014/main" id="{2B1B764A-1992-4C8B-BA78-BF2775CD880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7DD575D4-A8D6-4E76-A114-63E44A6724B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5" name="AutoShape 4">
          <a:extLst>
            <a:ext uri="{FF2B5EF4-FFF2-40B4-BE49-F238E27FC236}">
              <a16:creationId xmlns:a16="http://schemas.microsoft.com/office/drawing/2014/main" id="{2DCBDD4A-A0D8-4AAF-8E33-6CB43D4AD3CF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467160B1-B515-4514-B7D4-C50DB5D7A4B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7" name="AutoShape 6">
          <a:extLst>
            <a:ext uri="{FF2B5EF4-FFF2-40B4-BE49-F238E27FC236}">
              <a16:creationId xmlns:a16="http://schemas.microsoft.com/office/drawing/2014/main" id="{61847662-12F7-4789-A1E2-64E1223E608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EBE7F16E-7153-41EC-BC05-85913B5A447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9" name="AutoShape 5">
          <a:extLst>
            <a:ext uri="{FF2B5EF4-FFF2-40B4-BE49-F238E27FC236}">
              <a16:creationId xmlns:a16="http://schemas.microsoft.com/office/drawing/2014/main" id="{DCDF274D-990B-4A55-9350-D5DFB2D593B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0" name="AutoShape 3">
          <a:extLst>
            <a:ext uri="{FF2B5EF4-FFF2-40B4-BE49-F238E27FC236}">
              <a16:creationId xmlns:a16="http://schemas.microsoft.com/office/drawing/2014/main" id="{AACCA840-8843-4BB1-9271-B3ADEF5E154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1" name="AutoShape 5">
          <a:extLst>
            <a:ext uri="{FF2B5EF4-FFF2-40B4-BE49-F238E27FC236}">
              <a16:creationId xmlns:a16="http://schemas.microsoft.com/office/drawing/2014/main" id="{6173AEFA-9F68-4EFD-9B95-90C0AE36130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2" name="AutoShape 3">
          <a:extLst>
            <a:ext uri="{FF2B5EF4-FFF2-40B4-BE49-F238E27FC236}">
              <a16:creationId xmlns:a16="http://schemas.microsoft.com/office/drawing/2014/main" id="{F5772A89-B14E-4E4C-B075-304D07240BE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3" name="AutoShape 5">
          <a:extLst>
            <a:ext uri="{FF2B5EF4-FFF2-40B4-BE49-F238E27FC236}">
              <a16:creationId xmlns:a16="http://schemas.microsoft.com/office/drawing/2014/main" id="{6BE221A0-4D56-4E41-8B02-85DD5D9053D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E41A5A86-8988-487D-866A-267452DD279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5" name="AutoShape 5">
          <a:extLst>
            <a:ext uri="{FF2B5EF4-FFF2-40B4-BE49-F238E27FC236}">
              <a16:creationId xmlns:a16="http://schemas.microsoft.com/office/drawing/2014/main" id="{DF68A96F-F374-44A5-BA0F-782002A675E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8B2AAA72-ED5A-4023-BC2C-F592D75E949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7" name="AutoShape 4">
          <a:extLst>
            <a:ext uri="{FF2B5EF4-FFF2-40B4-BE49-F238E27FC236}">
              <a16:creationId xmlns:a16="http://schemas.microsoft.com/office/drawing/2014/main" id="{BD6604CB-A6B2-4022-80A9-B93EA605015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A1F7DF35-822C-48E6-8E29-86E6D052AA9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9" name="AutoShape 6">
          <a:extLst>
            <a:ext uri="{FF2B5EF4-FFF2-40B4-BE49-F238E27FC236}">
              <a16:creationId xmlns:a16="http://schemas.microsoft.com/office/drawing/2014/main" id="{92E9DC8F-3C2A-413E-B17F-AE76B87D730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C735CF7B-950D-4C9C-A77F-2441DA18131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1" name="AutoShape 5">
          <a:extLst>
            <a:ext uri="{FF2B5EF4-FFF2-40B4-BE49-F238E27FC236}">
              <a16:creationId xmlns:a16="http://schemas.microsoft.com/office/drawing/2014/main" id="{C44ABF84-C243-4784-8A69-DF6AAA2DF25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CBE78F0E-A5C3-400D-95F0-77F86372855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3" name="AutoShape 5">
          <a:extLst>
            <a:ext uri="{FF2B5EF4-FFF2-40B4-BE49-F238E27FC236}">
              <a16:creationId xmlns:a16="http://schemas.microsoft.com/office/drawing/2014/main" id="{704C2F59-E9C5-4DDA-8510-557B1DF1842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0D6C0D71-376F-4E55-A3D0-7F21FFBA9A0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5" name="AutoShape 5">
          <a:extLst>
            <a:ext uri="{FF2B5EF4-FFF2-40B4-BE49-F238E27FC236}">
              <a16:creationId xmlns:a16="http://schemas.microsoft.com/office/drawing/2014/main" id="{4380E476-CE91-4052-AF84-69FE13F3F19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34940959-A514-4019-8C90-EEDD6FC5544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7" name="AutoShape 5">
          <a:extLst>
            <a:ext uri="{FF2B5EF4-FFF2-40B4-BE49-F238E27FC236}">
              <a16:creationId xmlns:a16="http://schemas.microsoft.com/office/drawing/2014/main" id="{76272674-F546-4CC0-9DD5-C475C2F530E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256881AA-FB61-4041-8967-E6359138592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59" name="AutoShape 4">
          <a:extLst>
            <a:ext uri="{FF2B5EF4-FFF2-40B4-BE49-F238E27FC236}">
              <a16:creationId xmlns:a16="http://schemas.microsoft.com/office/drawing/2014/main" id="{CA041B8F-361F-4D33-B820-19FB6DF033C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BF96321F-C60A-4377-8D5D-CE1F2FA91AF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61" name="AutoShape 6">
          <a:extLst>
            <a:ext uri="{FF2B5EF4-FFF2-40B4-BE49-F238E27FC236}">
              <a16:creationId xmlns:a16="http://schemas.microsoft.com/office/drawing/2014/main" id="{2E82B0E4-A920-4A17-9C64-2D8569F4475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81C74A88-9319-4D98-BAD8-4B14CB3A1D8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3" name="AutoShape 5">
          <a:extLst>
            <a:ext uri="{FF2B5EF4-FFF2-40B4-BE49-F238E27FC236}">
              <a16:creationId xmlns:a16="http://schemas.microsoft.com/office/drawing/2014/main" id="{C154621C-CB82-4340-A094-E1815328919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E5E0B7CF-00B4-4090-BB9A-414126EEB79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5" name="AutoShape 5">
          <a:extLst>
            <a:ext uri="{FF2B5EF4-FFF2-40B4-BE49-F238E27FC236}">
              <a16:creationId xmlns:a16="http://schemas.microsoft.com/office/drawing/2014/main" id="{BCD55570-2D1D-425E-A315-75E3F45A51A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E5007CCA-96C9-4FDF-8A84-9DA17627E45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7" name="AutoShape 5">
          <a:extLst>
            <a:ext uri="{FF2B5EF4-FFF2-40B4-BE49-F238E27FC236}">
              <a16:creationId xmlns:a16="http://schemas.microsoft.com/office/drawing/2014/main" id="{48EA8C06-D14A-42FB-858E-AA0EC6F0510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FEE9B1D4-A4BD-4716-BF0A-2EF741EC5BD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9" name="AutoShape 5">
          <a:extLst>
            <a:ext uri="{FF2B5EF4-FFF2-40B4-BE49-F238E27FC236}">
              <a16:creationId xmlns:a16="http://schemas.microsoft.com/office/drawing/2014/main" id="{27F55795-3364-41EB-BDD3-D14DA755344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CEE85D1F-1198-437B-B6DB-3591CE570624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1" name="AutoShape 4">
          <a:extLst>
            <a:ext uri="{FF2B5EF4-FFF2-40B4-BE49-F238E27FC236}">
              <a16:creationId xmlns:a16="http://schemas.microsoft.com/office/drawing/2014/main" id="{715472B3-387D-47BC-81F3-83D1D060E80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14C32EC4-8F9C-4978-ACED-8A1CCD58CBE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3" name="AutoShape 6">
          <a:extLst>
            <a:ext uri="{FF2B5EF4-FFF2-40B4-BE49-F238E27FC236}">
              <a16:creationId xmlns:a16="http://schemas.microsoft.com/office/drawing/2014/main" id="{1B6C25E9-44CA-4521-BDB1-C1F10913C03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374E7379-282C-465D-A7BF-3F8BE61141F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5" name="AutoShape 5">
          <a:extLst>
            <a:ext uri="{FF2B5EF4-FFF2-40B4-BE49-F238E27FC236}">
              <a16:creationId xmlns:a16="http://schemas.microsoft.com/office/drawing/2014/main" id="{549A5A2F-10B9-4127-9DB0-459056C433F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A7174325-4099-4B59-B153-46BDE62E7B5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7" name="AutoShape 5">
          <a:extLst>
            <a:ext uri="{FF2B5EF4-FFF2-40B4-BE49-F238E27FC236}">
              <a16:creationId xmlns:a16="http://schemas.microsoft.com/office/drawing/2014/main" id="{7404169D-3F97-44B8-92AD-AADF598746D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64F8B2ED-5A34-4C55-B009-7AD73B997A9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9" name="AutoShape 5">
          <a:extLst>
            <a:ext uri="{FF2B5EF4-FFF2-40B4-BE49-F238E27FC236}">
              <a16:creationId xmlns:a16="http://schemas.microsoft.com/office/drawing/2014/main" id="{5ADA49D3-5C18-4660-9B5B-B75A1308738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4749B5AE-5990-4677-80F0-8726512B366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1" name="AutoShape 5">
          <a:extLst>
            <a:ext uri="{FF2B5EF4-FFF2-40B4-BE49-F238E27FC236}">
              <a16:creationId xmlns:a16="http://schemas.microsoft.com/office/drawing/2014/main" id="{C2DAE626-7D16-4E47-A8B1-61726211D68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75DFA480-76D9-4C01-8616-55EC41D9E55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3" name="AutoShape 4">
          <a:extLst>
            <a:ext uri="{FF2B5EF4-FFF2-40B4-BE49-F238E27FC236}">
              <a16:creationId xmlns:a16="http://schemas.microsoft.com/office/drawing/2014/main" id="{ECD889B4-913B-4EC8-B7EA-D9DF046AF24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FA473EF2-C73A-48E1-85CE-3E30E82F46C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5" name="AutoShape 6">
          <a:extLst>
            <a:ext uri="{FF2B5EF4-FFF2-40B4-BE49-F238E27FC236}">
              <a16:creationId xmlns:a16="http://schemas.microsoft.com/office/drawing/2014/main" id="{D105A54F-63DA-4114-867E-0E07B90F0CA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C2F11B1-5144-408F-993F-A07344265BC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7" name="AutoShape 5">
          <a:extLst>
            <a:ext uri="{FF2B5EF4-FFF2-40B4-BE49-F238E27FC236}">
              <a16:creationId xmlns:a16="http://schemas.microsoft.com/office/drawing/2014/main" id="{B35B3FD7-914C-4CA3-B86F-456D793BE94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58ABF352-BB44-47A1-8A7C-A30FDAA6C91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9" name="AutoShape 5">
          <a:extLst>
            <a:ext uri="{FF2B5EF4-FFF2-40B4-BE49-F238E27FC236}">
              <a16:creationId xmlns:a16="http://schemas.microsoft.com/office/drawing/2014/main" id="{15FA8915-D92F-4FB4-AA6B-A352B86076B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31B0E4CE-C74E-414D-8662-E740E7EA566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1" name="AutoShape 5">
          <a:extLst>
            <a:ext uri="{FF2B5EF4-FFF2-40B4-BE49-F238E27FC236}">
              <a16:creationId xmlns:a16="http://schemas.microsoft.com/office/drawing/2014/main" id="{26129AB7-803A-4676-8909-AEDCA7FF21D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A1864755-3CC5-49F0-BB8D-A32CC028D3F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3" name="AutoShape 5">
          <a:extLst>
            <a:ext uri="{FF2B5EF4-FFF2-40B4-BE49-F238E27FC236}">
              <a16:creationId xmlns:a16="http://schemas.microsoft.com/office/drawing/2014/main" id="{A04B5946-6418-451F-9CF4-AC0089595F9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EB070463-A40B-41E4-AB24-D0D5163663A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5" name="AutoShape 4">
          <a:extLst>
            <a:ext uri="{FF2B5EF4-FFF2-40B4-BE49-F238E27FC236}">
              <a16:creationId xmlns:a16="http://schemas.microsoft.com/office/drawing/2014/main" id="{CF14C24A-C33D-42FE-85BF-5AC3C9BBC94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54A5A1FB-811B-45AE-B716-0FC2DA5090C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7" name="AutoShape 6">
          <a:extLst>
            <a:ext uri="{FF2B5EF4-FFF2-40B4-BE49-F238E27FC236}">
              <a16:creationId xmlns:a16="http://schemas.microsoft.com/office/drawing/2014/main" id="{998EF681-C328-40EB-B14D-579F58591F8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C6EE1281-23E9-4093-A52D-2678196BD22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9" name="AutoShape 5">
          <a:extLst>
            <a:ext uri="{FF2B5EF4-FFF2-40B4-BE49-F238E27FC236}">
              <a16:creationId xmlns:a16="http://schemas.microsoft.com/office/drawing/2014/main" id="{1F67CF4C-6D82-4A33-8ED0-9D79B719F50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C22C4BE5-63C5-4EDC-8DB0-6AC0CF59BDC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1" name="AutoShape 5">
          <a:extLst>
            <a:ext uri="{FF2B5EF4-FFF2-40B4-BE49-F238E27FC236}">
              <a16:creationId xmlns:a16="http://schemas.microsoft.com/office/drawing/2014/main" id="{543889F0-224F-49EC-9776-9A07CBD13BB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62AD67B9-3594-4C49-B031-402E5232E18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3" name="AutoShape 5">
          <a:extLst>
            <a:ext uri="{FF2B5EF4-FFF2-40B4-BE49-F238E27FC236}">
              <a16:creationId xmlns:a16="http://schemas.microsoft.com/office/drawing/2014/main" id="{47B23D3B-043C-4A69-9004-522389C43C8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9A9AC2A8-2325-446B-80D3-AFB45EB24C8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5" name="AutoShape 5">
          <a:extLst>
            <a:ext uri="{FF2B5EF4-FFF2-40B4-BE49-F238E27FC236}">
              <a16:creationId xmlns:a16="http://schemas.microsoft.com/office/drawing/2014/main" id="{0E2E100A-CAE1-4E6B-A1D0-D433815F697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94BAFBD0-C01A-45D7-8397-929FC39EEDE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7" name="AutoShape 4">
          <a:extLst>
            <a:ext uri="{FF2B5EF4-FFF2-40B4-BE49-F238E27FC236}">
              <a16:creationId xmlns:a16="http://schemas.microsoft.com/office/drawing/2014/main" id="{31728EBD-EF46-4ED1-9AC0-F4790BDA5DF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B05593C3-961D-4566-AD75-DADB788E8D9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9" name="AutoShape 6">
          <a:extLst>
            <a:ext uri="{FF2B5EF4-FFF2-40B4-BE49-F238E27FC236}">
              <a16:creationId xmlns:a16="http://schemas.microsoft.com/office/drawing/2014/main" id="{18B3544B-91A5-450D-B468-D3EA9C6DBD6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52978086-41D6-4577-8AE4-7141DDF1CE2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1" name="AutoShape 5">
          <a:extLst>
            <a:ext uri="{FF2B5EF4-FFF2-40B4-BE49-F238E27FC236}">
              <a16:creationId xmlns:a16="http://schemas.microsoft.com/office/drawing/2014/main" id="{0C4433F8-85BE-4464-BB9D-586E9E45112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4B474727-475B-464A-81F8-06437762CCE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3" name="AutoShape 5">
          <a:extLst>
            <a:ext uri="{FF2B5EF4-FFF2-40B4-BE49-F238E27FC236}">
              <a16:creationId xmlns:a16="http://schemas.microsoft.com/office/drawing/2014/main" id="{B0675755-B5EC-4A0F-8526-63BAD9A56C6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3738D912-3728-427C-8409-E252045E2D0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5" name="AutoShape 5">
          <a:extLst>
            <a:ext uri="{FF2B5EF4-FFF2-40B4-BE49-F238E27FC236}">
              <a16:creationId xmlns:a16="http://schemas.microsoft.com/office/drawing/2014/main" id="{9CC47675-2272-4E7E-AAA4-38463AD3978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A12224B9-6C94-4F0C-A90D-E7B0152B7E3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7" name="AutoShape 5">
          <a:extLst>
            <a:ext uri="{FF2B5EF4-FFF2-40B4-BE49-F238E27FC236}">
              <a16:creationId xmlns:a16="http://schemas.microsoft.com/office/drawing/2014/main" id="{AEB97404-EDCC-427A-A323-C96E4621B9A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8E4E300A-B8FE-426C-98CA-E44B8DABDBA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9" name="AutoShape 4">
          <a:extLst>
            <a:ext uri="{FF2B5EF4-FFF2-40B4-BE49-F238E27FC236}">
              <a16:creationId xmlns:a16="http://schemas.microsoft.com/office/drawing/2014/main" id="{7F115A3C-F85D-44E3-8C02-5F28F2AE6AA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10B4A472-DE47-4B61-8065-08157B8A5B2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21" name="AutoShape 6">
          <a:extLst>
            <a:ext uri="{FF2B5EF4-FFF2-40B4-BE49-F238E27FC236}">
              <a16:creationId xmlns:a16="http://schemas.microsoft.com/office/drawing/2014/main" id="{7D728A3C-7E0A-42D9-BD78-098D715FC7FE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AC72817B-0751-4DCC-AF06-3A867872648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3" name="AutoShape 5">
          <a:extLst>
            <a:ext uri="{FF2B5EF4-FFF2-40B4-BE49-F238E27FC236}">
              <a16:creationId xmlns:a16="http://schemas.microsoft.com/office/drawing/2014/main" id="{BCBCB633-5C19-48C6-BE09-A6BF6F06C58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2F9FC532-AB00-409E-9F20-DEC2DEDAC0E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5" name="AutoShape 5">
          <a:extLst>
            <a:ext uri="{FF2B5EF4-FFF2-40B4-BE49-F238E27FC236}">
              <a16:creationId xmlns:a16="http://schemas.microsoft.com/office/drawing/2014/main" id="{113C3B67-99EE-40C0-8D83-DA6AF5CB03C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BCA952B7-B216-4250-9365-4E3A56C8AC5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7" name="AutoShape 5">
          <a:extLst>
            <a:ext uri="{FF2B5EF4-FFF2-40B4-BE49-F238E27FC236}">
              <a16:creationId xmlns:a16="http://schemas.microsoft.com/office/drawing/2014/main" id="{3C0D52AB-CFCE-4F01-88BD-A38277084C6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2A71CE27-0CEB-4B35-B069-197838CEF8B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9" name="AutoShape 5">
          <a:extLst>
            <a:ext uri="{FF2B5EF4-FFF2-40B4-BE49-F238E27FC236}">
              <a16:creationId xmlns:a16="http://schemas.microsoft.com/office/drawing/2014/main" id="{C8B6E331-D2CE-4FF7-B965-D6A16363951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AC296C91-348D-4D1F-A672-BEC2AB66C4D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1" name="AutoShape 4">
          <a:extLst>
            <a:ext uri="{FF2B5EF4-FFF2-40B4-BE49-F238E27FC236}">
              <a16:creationId xmlns:a16="http://schemas.microsoft.com/office/drawing/2014/main" id="{CFD256FE-CEF6-4B22-B302-45A495CF7189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2715903A-5B9F-4E3E-8803-C791819FDCD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3" name="AutoShape 6">
          <a:extLst>
            <a:ext uri="{FF2B5EF4-FFF2-40B4-BE49-F238E27FC236}">
              <a16:creationId xmlns:a16="http://schemas.microsoft.com/office/drawing/2014/main" id="{7189C0F0-9A4D-4AEE-A32E-0C78E905161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FC95EDC5-7699-4032-B9B8-51DCD12C17B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5" name="AutoShape 5">
          <a:extLst>
            <a:ext uri="{FF2B5EF4-FFF2-40B4-BE49-F238E27FC236}">
              <a16:creationId xmlns:a16="http://schemas.microsoft.com/office/drawing/2014/main" id="{4A9266BB-C541-45B6-8EF7-0B0DD845A18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26AB81F8-A662-4288-83D6-FDB67BC1547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7" name="AutoShape 5">
          <a:extLst>
            <a:ext uri="{FF2B5EF4-FFF2-40B4-BE49-F238E27FC236}">
              <a16:creationId xmlns:a16="http://schemas.microsoft.com/office/drawing/2014/main" id="{01F502B1-F7F0-4739-8388-0D22306FFA6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4D24474D-D1A6-4FB2-96DF-816329915FF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9" name="AutoShape 5">
          <a:extLst>
            <a:ext uri="{FF2B5EF4-FFF2-40B4-BE49-F238E27FC236}">
              <a16:creationId xmlns:a16="http://schemas.microsoft.com/office/drawing/2014/main" id="{6E20C7DA-3218-43A2-930B-66F817665F6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5EFDBB3E-DCE3-46B6-9F81-CE1E08D5B42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1" name="AutoShape 5">
          <a:extLst>
            <a:ext uri="{FF2B5EF4-FFF2-40B4-BE49-F238E27FC236}">
              <a16:creationId xmlns:a16="http://schemas.microsoft.com/office/drawing/2014/main" id="{9EC31A2E-E127-485C-95F9-DA8B723DF5A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D591E13F-509D-4B5C-A995-8415E588C5B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3" name="AutoShape 4">
          <a:extLst>
            <a:ext uri="{FF2B5EF4-FFF2-40B4-BE49-F238E27FC236}">
              <a16:creationId xmlns:a16="http://schemas.microsoft.com/office/drawing/2014/main" id="{E548CC6C-1B26-489C-A3A1-8F8F3BE5541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EE102331-6C0A-46AB-A28F-41D4DF36489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5" name="AutoShape 6">
          <a:extLst>
            <a:ext uri="{FF2B5EF4-FFF2-40B4-BE49-F238E27FC236}">
              <a16:creationId xmlns:a16="http://schemas.microsoft.com/office/drawing/2014/main" id="{75027D6A-C7D6-4B00-B0DE-3FD58CED3F5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D65CF83B-5AF9-4575-849C-48D55E7BE34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" name="AutoShape 5">
          <a:extLst>
            <a:ext uri="{FF2B5EF4-FFF2-40B4-BE49-F238E27FC236}">
              <a16:creationId xmlns:a16="http://schemas.microsoft.com/office/drawing/2014/main" id="{F14629C2-AE1E-4286-A5CA-2AB8A43F93F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C76C331-EE87-43C1-A0F0-0C8B4EEF901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9" name="AutoShape 5">
          <a:extLst>
            <a:ext uri="{FF2B5EF4-FFF2-40B4-BE49-F238E27FC236}">
              <a16:creationId xmlns:a16="http://schemas.microsoft.com/office/drawing/2014/main" id="{EDE63907-F32A-4B58-A38A-778357CF4B5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11E89585-ED5C-48C9-BC89-A8855448D8B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" name="AutoShape 5">
          <a:extLst>
            <a:ext uri="{FF2B5EF4-FFF2-40B4-BE49-F238E27FC236}">
              <a16:creationId xmlns:a16="http://schemas.microsoft.com/office/drawing/2014/main" id="{FAF8D1B8-CFD2-4857-B8E2-D25AD75E2D8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1C03F0E9-FA7D-438A-8E6A-C197B9007F0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3" name="AutoShape 5">
          <a:extLst>
            <a:ext uri="{FF2B5EF4-FFF2-40B4-BE49-F238E27FC236}">
              <a16:creationId xmlns:a16="http://schemas.microsoft.com/office/drawing/2014/main" id="{ED9F69BF-B902-40A9-8F66-D325D64A85E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E78C8D57-2682-4B70-A28D-7BEDD5CC3F31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5" name="AutoShape 4">
          <a:extLst>
            <a:ext uri="{FF2B5EF4-FFF2-40B4-BE49-F238E27FC236}">
              <a16:creationId xmlns:a16="http://schemas.microsoft.com/office/drawing/2014/main" id="{E18B2B32-D9DA-4A94-8EE0-BF253A0F571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A4C94AC7-72F6-4456-949B-591A6F713D5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7" name="AutoShape 6">
          <a:extLst>
            <a:ext uri="{FF2B5EF4-FFF2-40B4-BE49-F238E27FC236}">
              <a16:creationId xmlns:a16="http://schemas.microsoft.com/office/drawing/2014/main" id="{F7A7076F-E8AA-4A64-B6BB-B4B56E6B9CD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98D2A969-6B61-4731-AC5F-58AB5193D41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9" name="AutoShape 5">
          <a:extLst>
            <a:ext uri="{FF2B5EF4-FFF2-40B4-BE49-F238E27FC236}">
              <a16:creationId xmlns:a16="http://schemas.microsoft.com/office/drawing/2014/main" id="{BA2E71ED-72E6-438E-A903-63FD7CAF448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5D13A9CD-407E-4D69-B246-721F81C2C237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1" name="AutoShape 5">
          <a:extLst>
            <a:ext uri="{FF2B5EF4-FFF2-40B4-BE49-F238E27FC236}">
              <a16:creationId xmlns:a16="http://schemas.microsoft.com/office/drawing/2014/main" id="{7584AA3E-54B2-4A83-871F-87FFB8A58F7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E2E242AF-BF69-4096-98FA-8BF7178A8CE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3" name="AutoShape 5">
          <a:extLst>
            <a:ext uri="{FF2B5EF4-FFF2-40B4-BE49-F238E27FC236}">
              <a16:creationId xmlns:a16="http://schemas.microsoft.com/office/drawing/2014/main" id="{73E5D5BD-68E5-4DE3-A1FB-38F6D4B078D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CFAD0C4B-9BF5-48B3-9870-E4D61F713E4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5" name="AutoShape 5">
          <a:extLst>
            <a:ext uri="{FF2B5EF4-FFF2-40B4-BE49-F238E27FC236}">
              <a16:creationId xmlns:a16="http://schemas.microsoft.com/office/drawing/2014/main" id="{B7DFF0B5-D4F6-4C99-B21D-42065F9383C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F19E5F0C-0D15-4910-9FA8-E324FEF2B0F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7" name="AutoShape 4">
          <a:extLst>
            <a:ext uri="{FF2B5EF4-FFF2-40B4-BE49-F238E27FC236}">
              <a16:creationId xmlns:a16="http://schemas.microsoft.com/office/drawing/2014/main" id="{B74A83EB-4030-4334-8E34-E055598C5FE1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0ED82C6A-DA28-4094-A503-B2640179327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9" name="AutoShape 6">
          <a:extLst>
            <a:ext uri="{FF2B5EF4-FFF2-40B4-BE49-F238E27FC236}">
              <a16:creationId xmlns:a16="http://schemas.microsoft.com/office/drawing/2014/main" id="{73D130A6-8EA5-43AD-9565-6AE6580EE33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D4CD1C4A-933E-4FEC-A8D4-391263B4E8A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1" name="AutoShape 5">
          <a:extLst>
            <a:ext uri="{FF2B5EF4-FFF2-40B4-BE49-F238E27FC236}">
              <a16:creationId xmlns:a16="http://schemas.microsoft.com/office/drawing/2014/main" id="{6F6BBC12-C896-462B-92D8-3AB156B21DF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B938196B-7E33-47C6-8F0B-18CCD20D6AB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3" name="AutoShape 5">
          <a:extLst>
            <a:ext uri="{FF2B5EF4-FFF2-40B4-BE49-F238E27FC236}">
              <a16:creationId xmlns:a16="http://schemas.microsoft.com/office/drawing/2014/main" id="{B93A8BBE-D60C-437A-B17A-49C2BCE34A1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96860D08-0D9D-4AAC-A4EE-381C8C6ADB7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5" name="AutoShape 5">
          <a:extLst>
            <a:ext uri="{FF2B5EF4-FFF2-40B4-BE49-F238E27FC236}">
              <a16:creationId xmlns:a16="http://schemas.microsoft.com/office/drawing/2014/main" id="{E65B391A-7672-4C23-854F-022C0532CE0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8024906C-E368-4209-A235-B8A86DFBBF9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7" name="AutoShape 5">
          <a:extLst>
            <a:ext uri="{FF2B5EF4-FFF2-40B4-BE49-F238E27FC236}">
              <a16:creationId xmlns:a16="http://schemas.microsoft.com/office/drawing/2014/main" id="{71033DF9-4F9B-426D-9827-B73FDE13952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FC5FBC9A-5799-462A-B1F1-E3424C35632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79" name="AutoShape 4">
          <a:extLst>
            <a:ext uri="{FF2B5EF4-FFF2-40B4-BE49-F238E27FC236}">
              <a16:creationId xmlns:a16="http://schemas.microsoft.com/office/drawing/2014/main" id="{D811D49B-036B-4D52-A0DB-35B09ED8A72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4415778D-55DB-4B99-8D44-31F295ADD80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81" name="AutoShape 6">
          <a:extLst>
            <a:ext uri="{FF2B5EF4-FFF2-40B4-BE49-F238E27FC236}">
              <a16:creationId xmlns:a16="http://schemas.microsoft.com/office/drawing/2014/main" id="{18841C22-CC7A-4833-B00C-E06C15BDDDC1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3BF519D8-4BD1-440F-8F2F-9D9EF83984F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3" name="AutoShape 5">
          <a:extLst>
            <a:ext uri="{FF2B5EF4-FFF2-40B4-BE49-F238E27FC236}">
              <a16:creationId xmlns:a16="http://schemas.microsoft.com/office/drawing/2014/main" id="{AE905C39-E628-4DE5-A274-9E50B08A5AA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E3599B93-0F01-4F1A-BAA0-4F017191DA1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5" name="AutoShape 5">
          <a:extLst>
            <a:ext uri="{FF2B5EF4-FFF2-40B4-BE49-F238E27FC236}">
              <a16:creationId xmlns:a16="http://schemas.microsoft.com/office/drawing/2014/main" id="{1EBD94A7-5645-4074-BA2C-428A277FAF3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FC6380AD-65FD-4EFC-9745-D2BAB341EE6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7" name="AutoShape 5">
          <a:extLst>
            <a:ext uri="{FF2B5EF4-FFF2-40B4-BE49-F238E27FC236}">
              <a16:creationId xmlns:a16="http://schemas.microsoft.com/office/drawing/2014/main" id="{FCA94EEF-45E2-4E4D-B633-6207920ED88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42717BC0-4174-4057-B85D-64CBE1A3170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9" name="AutoShape 5">
          <a:extLst>
            <a:ext uri="{FF2B5EF4-FFF2-40B4-BE49-F238E27FC236}">
              <a16:creationId xmlns:a16="http://schemas.microsoft.com/office/drawing/2014/main" id="{20D54DF3-697C-4D52-9A0F-F36B9B7AB01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71E0DB64-289D-469E-8D82-64F4605D0BB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1" name="AutoShape 4">
          <a:extLst>
            <a:ext uri="{FF2B5EF4-FFF2-40B4-BE49-F238E27FC236}">
              <a16:creationId xmlns:a16="http://schemas.microsoft.com/office/drawing/2014/main" id="{20F8EC9C-B405-4866-8472-D17A8233C5E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4EE42D66-21AB-4CAB-B76D-62B5AFBBBEA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3" name="AutoShape 6">
          <a:extLst>
            <a:ext uri="{FF2B5EF4-FFF2-40B4-BE49-F238E27FC236}">
              <a16:creationId xmlns:a16="http://schemas.microsoft.com/office/drawing/2014/main" id="{98B01CF6-40B2-4968-A92B-DA1AE50FD52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77A12875-5D0B-4C47-A940-1B760C74799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5" name="AutoShape 5">
          <a:extLst>
            <a:ext uri="{FF2B5EF4-FFF2-40B4-BE49-F238E27FC236}">
              <a16:creationId xmlns:a16="http://schemas.microsoft.com/office/drawing/2014/main" id="{474FF714-2E1D-47A7-9A6D-37CAA0C6C19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F533E577-33F4-4F43-AD35-B1898CFA5FB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7" name="AutoShape 5">
          <a:extLst>
            <a:ext uri="{FF2B5EF4-FFF2-40B4-BE49-F238E27FC236}">
              <a16:creationId xmlns:a16="http://schemas.microsoft.com/office/drawing/2014/main" id="{2C8FC79D-F0D1-4C1F-AC26-47FA10C43A5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EB0BC02E-4022-431F-B5EF-339345D9265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9" name="AutoShape 5">
          <a:extLst>
            <a:ext uri="{FF2B5EF4-FFF2-40B4-BE49-F238E27FC236}">
              <a16:creationId xmlns:a16="http://schemas.microsoft.com/office/drawing/2014/main" id="{757437C2-D32E-4D30-BC4F-0370BDA2AE8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9B74635D-C039-4850-A5E0-8B0288E604B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1" name="AutoShape 5">
          <a:extLst>
            <a:ext uri="{FF2B5EF4-FFF2-40B4-BE49-F238E27FC236}">
              <a16:creationId xmlns:a16="http://schemas.microsoft.com/office/drawing/2014/main" id="{1398D072-3FB2-4257-A148-956355D7F4B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C031D663-8C5D-4C2B-BA07-4B60746777DD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3" name="AutoShape 4">
          <a:extLst>
            <a:ext uri="{FF2B5EF4-FFF2-40B4-BE49-F238E27FC236}">
              <a16:creationId xmlns:a16="http://schemas.microsoft.com/office/drawing/2014/main" id="{645EAEC6-DA0D-4D97-BF91-3A90FE4B9D2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9852D628-9DF7-4269-B549-9B400D8B9A2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5" name="AutoShape 6">
          <a:extLst>
            <a:ext uri="{FF2B5EF4-FFF2-40B4-BE49-F238E27FC236}">
              <a16:creationId xmlns:a16="http://schemas.microsoft.com/office/drawing/2014/main" id="{90909761-2BB9-4F29-9F78-D6A79E69D07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FB26DE12-E566-4386-9C4B-761B137F363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7" name="AutoShape 5">
          <a:extLst>
            <a:ext uri="{FF2B5EF4-FFF2-40B4-BE49-F238E27FC236}">
              <a16:creationId xmlns:a16="http://schemas.microsoft.com/office/drawing/2014/main" id="{70AB6E6E-37E4-4B97-9AA3-B0DAFDF0837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E360C370-2C88-46B3-8967-D9C42283B2E5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9" name="AutoShape 5">
          <a:extLst>
            <a:ext uri="{FF2B5EF4-FFF2-40B4-BE49-F238E27FC236}">
              <a16:creationId xmlns:a16="http://schemas.microsoft.com/office/drawing/2014/main" id="{0FB08842-CD63-4397-B217-D92D2B3D88A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40F3B0F3-F053-4B30-83EC-E041016CD89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1" name="AutoShape 5">
          <a:extLst>
            <a:ext uri="{FF2B5EF4-FFF2-40B4-BE49-F238E27FC236}">
              <a16:creationId xmlns:a16="http://schemas.microsoft.com/office/drawing/2014/main" id="{00E239F2-8388-4DF6-B384-1D07C5A82A0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E46F0B5B-48A5-40FE-9510-6532243137C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3" name="AutoShape 5">
          <a:extLst>
            <a:ext uri="{FF2B5EF4-FFF2-40B4-BE49-F238E27FC236}">
              <a16:creationId xmlns:a16="http://schemas.microsoft.com/office/drawing/2014/main" id="{D7246BA4-95DE-4898-8B3F-EB4855F2EFE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3AC60CE4-357F-47F1-816F-1CB6A57E9C0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5" name="AutoShape 4">
          <a:extLst>
            <a:ext uri="{FF2B5EF4-FFF2-40B4-BE49-F238E27FC236}">
              <a16:creationId xmlns:a16="http://schemas.microsoft.com/office/drawing/2014/main" id="{A8C153BC-1861-4B01-BDE6-94470C9215D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4ABE7964-55CF-42BB-B4F4-6C36617C43F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7" name="AutoShape 6">
          <a:extLst>
            <a:ext uri="{FF2B5EF4-FFF2-40B4-BE49-F238E27FC236}">
              <a16:creationId xmlns:a16="http://schemas.microsoft.com/office/drawing/2014/main" id="{0773761F-8A7C-4B46-8AA8-112E234C05D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96C4E293-92EF-43EB-959A-DEFE29891C55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9" name="AutoShape 5">
          <a:extLst>
            <a:ext uri="{FF2B5EF4-FFF2-40B4-BE49-F238E27FC236}">
              <a16:creationId xmlns:a16="http://schemas.microsoft.com/office/drawing/2014/main" id="{62CB29B5-A103-4607-B380-9FFAB507109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075409EB-A35F-45B6-A3B8-612864C0442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1" name="AutoShape 5">
          <a:extLst>
            <a:ext uri="{FF2B5EF4-FFF2-40B4-BE49-F238E27FC236}">
              <a16:creationId xmlns:a16="http://schemas.microsoft.com/office/drawing/2014/main" id="{6B891035-D332-4BFE-9486-46AFE7B9684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FE52AE5B-EE64-489C-9CCE-1192B9B74B6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3" name="AutoShape 5">
          <a:extLst>
            <a:ext uri="{FF2B5EF4-FFF2-40B4-BE49-F238E27FC236}">
              <a16:creationId xmlns:a16="http://schemas.microsoft.com/office/drawing/2014/main" id="{514CB35C-D1F3-45C4-83C2-BFC32F3B494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C08D3F67-380C-43CC-AAE9-60C197BC306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5" name="AutoShape 5">
          <a:extLst>
            <a:ext uri="{FF2B5EF4-FFF2-40B4-BE49-F238E27FC236}">
              <a16:creationId xmlns:a16="http://schemas.microsoft.com/office/drawing/2014/main" id="{D01ABC41-4184-4483-8064-983D51284C2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ED4D6C84-F013-4BC2-A3F0-3CE3341B0BF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7" name="AutoShape 4">
          <a:extLst>
            <a:ext uri="{FF2B5EF4-FFF2-40B4-BE49-F238E27FC236}">
              <a16:creationId xmlns:a16="http://schemas.microsoft.com/office/drawing/2014/main" id="{0FF21145-CED1-412F-ADE2-AE752446F04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663F9112-6855-4F45-91B3-38CAD828A3D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9" name="AutoShape 6">
          <a:extLst>
            <a:ext uri="{FF2B5EF4-FFF2-40B4-BE49-F238E27FC236}">
              <a16:creationId xmlns:a16="http://schemas.microsoft.com/office/drawing/2014/main" id="{F7DEBF2D-4AE9-4405-9869-4CDEBC6DBA0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ECB1603E-826F-494C-9644-B3BDDD7EE7F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1" name="AutoShape 5">
          <a:extLst>
            <a:ext uri="{FF2B5EF4-FFF2-40B4-BE49-F238E27FC236}">
              <a16:creationId xmlns:a16="http://schemas.microsoft.com/office/drawing/2014/main" id="{88FB357D-C17E-4C28-8263-27578A9A2E2F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B6F90340-C22F-4375-8253-76FF7934ADE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3" name="AutoShape 5">
          <a:extLst>
            <a:ext uri="{FF2B5EF4-FFF2-40B4-BE49-F238E27FC236}">
              <a16:creationId xmlns:a16="http://schemas.microsoft.com/office/drawing/2014/main" id="{54FEAF55-C649-41E3-B61A-299B374C275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A9D7DEE9-6924-40B5-AA96-96A4CDD2D04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5" name="AutoShape 5">
          <a:extLst>
            <a:ext uri="{FF2B5EF4-FFF2-40B4-BE49-F238E27FC236}">
              <a16:creationId xmlns:a16="http://schemas.microsoft.com/office/drawing/2014/main" id="{5CB50843-9DB7-483A-AB22-B65FFA1F0F13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89BB310D-46FB-48C7-994A-7D223662F22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7" name="AutoShape 5">
          <a:extLst>
            <a:ext uri="{FF2B5EF4-FFF2-40B4-BE49-F238E27FC236}">
              <a16:creationId xmlns:a16="http://schemas.microsoft.com/office/drawing/2014/main" id="{78EBF28C-322C-4656-B005-AEB4A9671F6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70745ECC-48AE-43B0-B966-6DBB7989C6E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9" name="AutoShape 4">
          <a:extLst>
            <a:ext uri="{FF2B5EF4-FFF2-40B4-BE49-F238E27FC236}">
              <a16:creationId xmlns:a16="http://schemas.microsoft.com/office/drawing/2014/main" id="{E85B6466-D612-4E35-9E90-20C85BDE13E1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72C71ABE-EB4D-44DD-A4AD-5877168F4AF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41" name="AutoShape 6">
          <a:extLst>
            <a:ext uri="{FF2B5EF4-FFF2-40B4-BE49-F238E27FC236}">
              <a16:creationId xmlns:a16="http://schemas.microsoft.com/office/drawing/2014/main" id="{D24EFF45-1333-4411-8E2F-B4ECB03A600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AF63AF7E-2308-4F2B-844A-058BEC80997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3" name="AutoShape 5">
          <a:extLst>
            <a:ext uri="{FF2B5EF4-FFF2-40B4-BE49-F238E27FC236}">
              <a16:creationId xmlns:a16="http://schemas.microsoft.com/office/drawing/2014/main" id="{BBFF2590-556F-41A8-A7E4-00A2D4FFFB5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5CD8161B-18F3-40DA-B8B6-8128776D2B8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5" name="AutoShape 5">
          <a:extLst>
            <a:ext uri="{FF2B5EF4-FFF2-40B4-BE49-F238E27FC236}">
              <a16:creationId xmlns:a16="http://schemas.microsoft.com/office/drawing/2014/main" id="{E955EFA9-A762-48C3-B8F0-F105B383D79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D8D8E822-8358-41BD-8333-993C3A85C0E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7" name="AutoShape 5">
          <a:extLst>
            <a:ext uri="{FF2B5EF4-FFF2-40B4-BE49-F238E27FC236}">
              <a16:creationId xmlns:a16="http://schemas.microsoft.com/office/drawing/2014/main" id="{C17C402F-08CF-49C5-966B-DFF07F2CF9B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9CA8598C-DEFA-4264-B22A-094EC23F5DB3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9" name="AutoShape 5">
          <a:extLst>
            <a:ext uri="{FF2B5EF4-FFF2-40B4-BE49-F238E27FC236}">
              <a16:creationId xmlns:a16="http://schemas.microsoft.com/office/drawing/2014/main" id="{C8BC5577-6C67-402E-B8B4-682B97F82850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94F5EDDC-2269-4D64-8143-38ABACEA80C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1" name="AutoShape 4">
          <a:extLst>
            <a:ext uri="{FF2B5EF4-FFF2-40B4-BE49-F238E27FC236}">
              <a16:creationId xmlns:a16="http://schemas.microsoft.com/office/drawing/2014/main" id="{33D4ADDB-54A0-4761-8B84-EAD0E8DB5F2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9502F3AB-98CD-4D67-B6E5-5AE465DF1F3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3" name="AutoShape 6">
          <a:extLst>
            <a:ext uri="{FF2B5EF4-FFF2-40B4-BE49-F238E27FC236}">
              <a16:creationId xmlns:a16="http://schemas.microsoft.com/office/drawing/2014/main" id="{4553FE37-0B6A-45D6-8D67-E41BB59ABD86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779B1E73-2848-42C5-A324-A93C816C052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5" name="AutoShape 5">
          <a:extLst>
            <a:ext uri="{FF2B5EF4-FFF2-40B4-BE49-F238E27FC236}">
              <a16:creationId xmlns:a16="http://schemas.microsoft.com/office/drawing/2014/main" id="{DDE64467-3CC4-4615-A537-A3A6596CE28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3452BD75-3F1E-4362-B1BB-3B6A335AA9D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7" name="AutoShape 5">
          <a:extLst>
            <a:ext uri="{FF2B5EF4-FFF2-40B4-BE49-F238E27FC236}">
              <a16:creationId xmlns:a16="http://schemas.microsoft.com/office/drawing/2014/main" id="{CBE201E2-FAB2-4DCF-9A36-14B9ECE71FC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2C212EED-12AD-42E9-9DA4-8CC063BFD2D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9" name="AutoShape 5">
          <a:extLst>
            <a:ext uri="{FF2B5EF4-FFF2-40B4-BE49-F238E27FC236}">
              <a16:creationId xmlns:a16="http://schemas.microsoft.com/office/drawing/2014/main" id="{873A5545-EED5-4370-8417-62DD61DA5790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82987B5B-8441-4A56-AAA0-1816D24930D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1" name="AutoShape 5">
          <a:extLst>
            <a:ext uri="{FF2B5EF4-FFF2-40B4-BE49-F238E27FC236}">
              <a16:creationId xmlns:a16="http://schemas.microsoft.com/office/drawing/2014/main" id="{FFC60B50-32F7-4CD9-BC7A-8D2FF0B3869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1EC6E51E-8DBE-4C56-9DE3-AE6827D4962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3" name="AutoShape 4">
          <a:extLst>
            <a:ext uri="{FF2B5EF4-FFF2-40B4-BE49-F238E27FC236}">
              <a16:creationId xmlns:a16="http://schemas.microsoft.com/office/drawing/2014/main" id="{53213E1C-59B3-4BFF-8910-84B51C569382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BA29F031-DDB5-496C-B9B5-C74AB6D3312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5" name="AutoShape 6">
          <a:extLst>
            <a:ext uri="{FF2B5EF4-FFF2-40B4-BE49-F238E27FC236}">
              <a16:creationId xmlns:a16="http://schemas.microsoft.com/office/drawing/2014/main" id="{16F1A72E-62B6-407D-8889-4EE28E3C45BF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571713FC-FBD5-4DC3-A957-60AB990D4A4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7" name="AutoShape 5">
          <a:extLst>
            <a:ext uri="{FF2B5EF4-FFF2-40B4-BE49-F238E27FC236}">
              <a16:creationId xmlns:a16="http://schemas.microsoft.com/office/drawing/2014/main" id="{16BB9CE3-95CF-453D-814C-2CA9FB9EDB8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FCEED039-2793-4BB6-B604-0C4C1E1A8E6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9" name="AutoShape 5">
          <a:extLst>
            <a:ext uri="{FF2B5EF4-FFF2-40B4-BE49-F238E27FC236}">
              <a16:creationId xmlns:a16="http://schemas.microsoft.com/office/drawing/2014/main" id="{75D993CF-1E65-4C8F-B3BA-82EB1159C33A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81B53EAE-9115-4B4C-ABC0-E4F6C86CFF6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1" name="AutoShape 5">
          <a:extLst>
            <a:ext uri="{FF2B5EF4-FFF2-40B4-BE49-F238E27FC236}">
              <a16:creationId xmlns:a16="http://schemas.microsoft.com/office/drawing/2014/main" id="{7D39836D-FB44-479B-944F-18DE7560CAA9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329F8542-842C-445B-B845-15C9DB27AE99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3" name="AutoShape 5">
          <a:extLst>
            <a:ext uri="{FF2B5EF4-FFF2-40B4-BE49-F238E27FC236}">
              <a16:creationId xmlns:a16="http://schemas.microsoft.com/office/drawing/2014/main" id="{8BDFAA9B-636E-45C3-9C03-A17643F9CA7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C286A8FC-5774-4942-8C0F-0D543A1F35D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5" name="AutoShape 4">
          <a:extLst>
            <a:ext uri="{FF2B5EF4-FFF2-40B4-BE49-F238E27FC236}">
              <a16:creationId xmlns:a16="http://schemas.microsoft.com/office/drawing/2014/main" id="{BE0B5A6F-21AA-4429-84DF-D9ED2FB96F93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BC45426C-7920-42A0-86C5-9B1C0129E63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7" name="AutoShape 6">
          <a:extLst>
            <a:ext uri="{FF2B5EF4-FFF2-40B4-BE49-F238E27FC236}">
              <a16:creationId xmlns:a16="http://schemas.microsoft.com/office/drawing/2014/main" id="{D7D768B6-6C1C-49E5-A16A-4628191D2C1C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E0DA1C67-9B91-4B66-9EB9-4CEE30A6EBAD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9" name="AutoShape 5">
          <a:extLst>
            <a:ext uri="{FF2B5EF4-FFF2-40B4-BE49-F238E27FC236}">
              <a16:creationId xmlns:a16="http://schemas.microsoft.com/office/drawing/2014/main" id="{DB06A13C-90B1-4126-86C7-D32731935BE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5F387FC0-4268-444B-B847-686672786006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1" name="AutoShape 5">
          <a:extLst>
            <a:ext uri="{FF2B5EF4-FFF2-40B4-BE49-F238E27FC236}">
              <a16:creationId xmlns:a16="http://schemas.microsoft.com/office/drawing/2014/main" id="{232361A0-15D1-4586-9EDD-0C75CD8E88D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39496AB5-7948-45B3-AA14-0826148105F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3" name="AutoShape 5">
          <a:extLst>
            <a:ext uri="{FF2B5EF4-FFF2-40B4-BE49-F238E27FC236}">
              <a16:creationId xmlns:a16="http://schemas.microsoft.com/office/drawing/2014/main" id="{28DD9AD0-91C1-4DA0-9A33-B59BFB2427B2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A170157D-C534-4060-BAF7-A46F28D663E2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5" name="AutoShape 5">
          <a:extLst>
            <a:ext uri="{FF2B5EF4-FFF2-40B4-BE49-F238E27FC236}">
              <a16:creationId xmlns:a16="http://schemas.microsoft.com/office/drawing/2014/main" id="{B5B7F004-B7CF-423B-BFF9-167991C7661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1C3F3652-7803-481D-A41F-514C4F4C188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7" name="AutoShape 4">
          <a:extLst>
            <a:ext uri="{FF2B5EF4-FFF2-40B4-BE49-F238E27FC236}">
              <a16:creationId xmlns:a16="http://schemas.microsoft.com/office/drawing/2014/main" id="{4B4A9373-71C8-440B-9209-4914F9246D6A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BF83CFAC-AB75-417B-B24F-879CC77305E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9" name="AutoShape 6">
          <a:extLst>
            <a:ext uri="{FF2B5EF4-FFF2-40B4-BE49-F238E27FC236}">
              <a16:creationId xmlns:a16="http://schemas.microsoft.com/office/drawing/2014/main" id="{D2B22B1F-155C-4854-9C95-803629152CB7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0" name="AutoShape 3">
          <a:extLst>
            <a:ext uri="{FF2B5EF4-FFF2-40B4-BE49-F238E27FC236}">
              <a16:creationId xmlns:a16="http://schemas.microsoft.com/office/drawing/2014/main" id="{EBD08406-D71A-4F95-8C16-ABB2B0A78D9E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1" name="AutoShape 5">
          <a:extLst>
            <a:ext uri="{FF2B5EF4-FFF2-40B4-BE49-F238E27FC236}">
              <a16:creationId xmlns:a16="http://schemas.microsoft.com/office/drawing/2014/main" id="{1A0B4230-CB1B-4DC3-A63B-91BF09170C5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2" name="AutoShape 3">
          <a:extLst>
            <a:ext uri="{FF2B5EF4-FFF2-40B4-BE49-F238E27FC236}">
              <a16:creationId xmlns:a16="http://schemas.microsoft.com/office/drawing/2014/main" id="{7729679F-A87B-4C5F-B8A5-8FC3A9B1712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3" name="AutoShape 5">
          <a:extLst>
            <a:ext uri="{FF2B5EF4-FFF2-40B4-BE49-F238E27FC236}">
              <a16:creationId xmlns:a16="http://schemas.microsoft.com/office/drawing/2014/main" id="{B976441D-D805-4057-B329-E49D43638B0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4" name="AutoShape 3">
          <a:extLst>
            <a:ext uri="{FF2B5EF4-FFF2-40B4-BE49-F238E27FC236}">
              <a16:creationId xmlns:a16="http://schemas.microsoft.com/office/drawing/2014/main" id="{13C2C6AE-F396-46CC-82EA-06CA97C4180C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5" name="AutoShape 5">
          <a:extLst>
            <a:ext uri="{FF2B5EF4-FFF2-40B4-BE49-F238E27FC236}">
              <a16:creationId xmlns:a16="http://schemas.microsoft.com/office/drawing/2014/main" id="{11EBD0F5-427A-49AE-B463-85B84006D671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6" name="AutoShape 3">
          <a:extLst>
            <a:ext uri="{FF2B5EF4-FFF2-40B4-BE49-F238E27FC236}">
              <a16:creationId xmlns:a16="http://schemas.microsoft.com/office/drawing/2014/main" id="{613C9624-B4F3-4B5F-804B-7EA85866BED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7" name="AutoShape 5">
          <a:extLst>
            <a:ext uri="{FF2B5EF4-FFF2-40B4-BE49-F238E27FC236}">
              <a16:creationId xmlns:a16="http://schemas.microsoft.com/office/drawing/2014/main" id="{858178EC-25C8-4EE8-BDF5-8B454BCDDEF4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4967C851-A1FA-4CFB-BE43-EA7C5880F7C0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99" name="AutoShape 4">
          <a:extLst>
            <a:ext uri="{FF2B5EF4-FFF2-40B4-BE49-F238E27FC236}">
              <a16:creationId xmlns:a16="http://schemas.microsoft.com/office/drawing/2014/main" id="{09A4EAAD-13D3-4191-8A46-DE8FF20D3BBF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926FEC60-78D2-4E29-ACBE-258DD01CBF4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01" name="AutoShape 6">
          <a:extLst>
            <a:ext uri="{FF2B5EF4-FFF2-40B4-BE49-F238E27FC236}">
              <a16:creationId xmlns:a16="http://schemas.microsoft.com/office/drawing/2014/main" id="{FEAC287A-A5EE-4F83-AA47-70FAD99AA375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ABBCF09E-D7E9-4EC7-9840-1A3D64987A2B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3" name="AutoShape 5">
          <a:extLst>
            <a:ext uri="{FF2B5EF4-FFF2-40B4-BE49-F238E27FC236}">
              <a16:creationId xmlns:a16="http://schemas.microsoft.com/office/drawing/2014/main" id="{17E2CB71-7E11-46A7-9994-5D88B5351BE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064128D8-DC0E-46B9-922C-405ED745AF11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5" name="AutoShape 5">
          <a:extLst>
            <a:ext uri="{FF2B5EF4-FFF2-40B4-BE49-F238E27FC236}">
              <a16:creationId xmlns:a16="http://schemas.microsoft.com/office/drawing/2014/main" id="{E6A28AED-2F49-47EB-919B-00A16E70D6AD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A47B3FC4-E1D9-41F8-AA2F-1809847BC197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7" name="AutoShape 5">
          <a:extLst>
            <a:ext uri="{FF2B5EF4-FFF2-40B4-BE49-F238E27FC236}">
              <a16:creationId xmlns:a16="http://schemas.microsoft.com/office/drawing/2014/main" id="{1819FAF1-ACED-4731-9959-0A3647F0BF44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A0725E65-71CE-4FCA-8BEA-289B61E55BCF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9" name="AutoShape 5">
          <a:extLst>
            <a:ext uri="{FF2B5EF4-FFF2-40B4-BE49-F238E27FC236}">
              <a16:creationId xmlns:a16="http://schemas.microsoft.com/office/drawing/2014/main" id="{39864861-97B4-4EFB-99B9-BBD032C83AFC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EC1ADFC0-1D34-43A4-BADB-97BA2E8B331B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1" name="AutoShape 4">
          <a:extLst>
            <a:ext uri="{FF2B5EF4-FFF2-40B4-BE49-F238E27FC236}">
              <a16:creationId xmlns:a16="http://schemas.microsoft.com/office/drawing/2014/main" id="{C01AFE2C-6626-48C1-865D-FA904879E9F8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6B88316B-C2B8-4C11-85CB-D06144BEB34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3" name="AutoShape 6">
          <a:extLst>
            <a:ext uri="{FF2B5EF4-FFF2-40B4-BE49-F238E27FC236}">
              <a16:creationId xmlns:a16="http://schemas.microsoft.com/office/drawing/2014/main" id="{B6596EDF-D538-4732-AB0D-899975BDCE0F}"/>
            </a:ext>
          </a:extLst>
        </xdr:cNvPr>
        <xdr:cNvSpPr>
          <a:spLocks/>
        </xdr:cNvSpPr>
      </xdr:nvSpPr>
      <xdr:spPr bwMode="auto">
        <a:xfrm>
          <a:off x="585787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45AEBF9C-ACDD-4067-AABD-637C33C24FF8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5" name="AutoShape 5">
          <a:extLst>
            <a:ext uri="{FF2B5EF4-FFF2-40B4-BE49-F238E27FC236}">
              <a16:creationId xmlns:a16="http://schemas.microsoft.com/office/drawing/2014/main" id="{68A19C46-16A1-45D6-87DA-61BA25C60486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BF3A8084-E98B-474D-ACF5-A17E6E16AE6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7" name="AutoShape 5">
          <a:extLst>
            <a:ext uri="{FF2B5EF4-FFF2-40B4-BE49-F238E27FC236}">
              <a16:creationId xmlns:a16="http://schemas.microsoft.com/office/drawing/2014/main" id="{377B6160-7087-4958-91CE-5BB40D7D5918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B1AB6BA0-1B78-4019-8070-724E87F02F1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9" name="AutoShape 5">
          <a:extLst>
            <a:ext uri="{FF2B5EF4-FFF2-40B4-BE49-F238E27FC236}">
              <a16:creationId xmlns:a16="http://schemas.microsoft.com/office/drawing/2014/main" id="{18F15911-B450-464D-8DAE-CC96FC30BB5A}"/>
            </a:ext>
          </a:extLst>
        </xdr:cNvPr>
        <xdr:cNvSpPr>
          <a:spLocks/>
        </xdr:cNvSpPr>
      </xdr:nvSpPr>
      <xdr:spPr bwMode="auto">
        <a:xfrm>
          <a:off x="585787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F96AF2F7-C4FD-4155-871F-EAB0C29C2FFB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1" name="AutoShape 5">
          <a:extLst>
            <a:ext uri="{FF2B5EF4-FFF2-40B4-BE49-F238E27FC236}">
              <a16:creationId xmlns:a16="http://schemas.microsoft.com/office/drawing/2014/main" id="{62EF433E-BF3D-4CDF-954D-73D22C78C72E}"/>
            </a:ext>
          </a:extLst>
        </xdr:cNvPr>
        <xdr:cNvSpPr>
          <a:spLocks/>
        </xdr:cNvSpPr>
      </xdr:nvSpPr>
      <xdr:spPr bwMode="auto">
        <a:xfrm>
          <a:off x="585787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0A52AAB-5A89-4997-B31A-7C91C3AFF7E6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501224F-5293-4A8F-A2DE-7A29EECBD3F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F29A0CE6-D6FF-415C-BE33-C27410E50EE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AF1DA11-FC45-41FD-B363-27B3489DC4C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AA0F35DA-04F9-4D40-8639-7F13E1A88EB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D1A8F54A-7EC7-4F17-BC08-66D5EF58D6C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831F3536-C5CF-4EC5-9C92-8229FDD9412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15F105EE-E0F5-4458-8A7C-C64B6987CAD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347935B5-AA16-409F-9F80-03B8E8958BF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50EA5DDA-70FE-49BC-A808-6ABD2B9FB06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A251AB21-2BF7-45A1-8965-34D2ABF2E35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6399E8C6-54C8-4DD0-99FA-DCF0B6F939C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1A64FEFD-4F87-400E-A387-DCBF1841929E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C3A280C7-AA02-4D1C-B9A3-7D1334C23B0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E7060C02-88DF-4260-8135-E78C7B774C6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6A1F9914-49B0-4595-A9B1-C3265C88E41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1371C391-1367-4B25-82AA-5E1A69F0CCA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D31C7706-55C4-4D17-BBEC-CE4DD7E3B2D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83FBE951-F0B2-42BD-B2FE-8AEDF26BACB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2FC255E6-75A1-4749-9308-FA69469B7AB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C896617D-C969-4EA5-8BE3-1CEA399F1D4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9C4275E-E075-4C34-B2B4-2C35DFCD9DB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6567A947-C9D1-47AC-B310-D2CE2FA4C3F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9C74F1A3-C9C5-46CB-9A6A-096F04D2153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D622897-7DC6-464C-8D23-D4954535FC4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9E924234-ACC7-4050-B7B6-86C837E2051A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5D8E6E94-C267-4F83-B246-2B4B8557639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FAC44A16-FABC-4364-A9F0-E0EC117ECCF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D4917589-85FC-4729-B3AA-17C5ACC5B8E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8A940656-123F-4AD3-8E19-448F9C3FE99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A5154106-9DAF-498E-AE7A-A74885E8B23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EBED42BF-2019-4D7D-8DA6-48B3D7D1946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3395B993-F729-408A-9A0F-F95EB0D051C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54D998B3-8550-4F52-8400-4C83C1B2B8A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16693051-F509-4A6B-B91F-5D2441872F0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3B87EA9-075C-4650-9EB5-34BCFB13832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C46A5B15-B44E-448A-80B2-D820CA87724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8F640807-46C5-434E-861C-57DABF304A5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9638297F-F108-43B6-839F-4FE3E310543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9B2970A9-5880-4D10-8FFF-FC9E2963683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D66AEE7-702D-4A7E-8C53-BB99A6FC400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F3E73C53-33DD-4190-ABEA-C6E4733D1F6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DF6F1B41-F1A3-4EF1-91AA-033ED8378E9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E487FFAE-EF25-4870-9132-00AAFA92B61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822B1A56-F443-4838-9E75-B82E7F0E2D7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FA6B489C-87CD-47B9-A20D-77920C6A10A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A50BC248-C40A-415F-9BF1-1CF58A45697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F20E4818-B8DC-4957-B1B2-04F47208948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5006E461-7664-4001-95A3-FD5712534DA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984B32FA-6E1A-45C1-9A37-F036D6026C3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BDB0DC53-2EFB-4BEE-92B7-033C70FD353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FE9C5C69-4345-4AC9-B0D6-D18064DB1F0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488DA058-0AB8-4B45-909A-2F697BB360C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5436132F-8563-4153-9CA7-97309DBFF42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58A8199B-E5A3-4D99-B9E9-B2BD851FA79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5876E98E-80D1-4568-A2E5-C7B465DA374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B85657E3-82F7-48A4-B935-A9FD7B733E2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87015AAA-D70A-4F87-9ECF-28D1B83BB29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31B951D8-96D1-4F2B-BB44-4D8938B89BA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0D15212B-B94E-4809-BC19-88EE4FAE50E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6762F6DE-1E50-4972-BE04-472E624CE6AF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43632311-0B6C-4882-9D8D-69D3274F2F36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5FE86ADC-32BD-420F-9CAA-03F3832C141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5CFE8C1F-0AE5-4C75-A211-EEEFF9111A8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688B371A-E473-4950-BEF9-0B2F832F557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752A2356-9F55-4C45-874A-E9748FFE4F4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A8D54506-AEBD-493C-AA10-5390509F160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1859FC47-147B-4A91-8AC4-9CEDEC61C79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F1BD939-02E3-41DF-9630-E04750C7738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FF309FD1-D6DE-47DD-8F1D-DD1389C1D01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99D04BCC-63E7-4862-9869-0C7F95241D7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4FE095D6-270F-4EE6-92B5-34F5B711122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895EBFF6-664B-4C08-B48B-AAEC015A01D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602E8E4B-AF04-4F82-8B6D-89C0F02DE9C6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4398D45B-759D-4EE1-82E9-835F50905A3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7" name="AutoShape 6">
          <a:extLst>
            <a:ext uri="{FF2B5EF4-FFF2-40B4-BE49-F238E27FC236}">
              <a16:creationId xmlns:a16="http://schemas.microsoft.com/office/drawing/2014/main" id="{854745D6-CB81-416E-9567-F87A2B98608E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30AE1912-42D7-4209-9D20-F38CBBE45C4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B5F203FE-FE04-4AC5-9533-8388B1AC7AC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7BBD0AE8-12C8-4970-8FF4-FD6436720FB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634A5599-E158-4E3B-A018-87AB9FCC61B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617D7808-ADEA-4853-B78B-F7FA8CCCFEF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1D941253-757A-4BC9-BD14-4CF481A907B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CE079174-FB98-491D-927B-34FF14A7AB2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1FDCB1E5-4138-4B11-8C31-928E7961B06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7ACF73FC-07D8-4F10-8BCF-6A7B1DED9D6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7C0D99A8-A800-43F7-B2AD-E0FE25934D5E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A9D997BD-EBEB-407B-9F73-9F2A03ABAE4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9" name="AutoShape 6">
          <a:extLst>
            <a:ext uri="{FF2B5EF4-FFF2-40B4-BE49-F238E27FC236}">
              <a16:creationId xmlns:a16="http://schemas.microsoft.com/office/drawing/2014/main" id="{901597C5-19C0-4FD0-8407-999EA0F7306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6C56377C-298C-4EDA-94E1-1CE29E1875A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A5E4A1A4-EFD3-48E8-8222-5D28B3C6F8D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C61315DE-06A4-4166-8E2A-ABA3B7C0584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6F9FD893-7D7B-423A-BF47-536356D481F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BFE48096-7866-4DB2-9559-A5CF59BB21A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5F0ABD77-2EEB-4A22-BC91-934FBF48000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1D8D4983-EAE7-4AF3-B631-86E37EFACF5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0D44286B-7C60-4E59-BD16-EC4D1B6A1C8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B665D460-98EA-4216-A0B5-1AC25ED1810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7C5DE59C-9C16-4351-8606-A3EB41AE07D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91C9C9B7-A47D-4183-B081-18231CEC101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01" name="AutoShape 6">
          <a:extLst>
            <a:ext uri="{FF2B5EF4-FFF2-40B4-BE49-F238E27FC236}">
              <a16:creationId xmlns:a16="http://schemas.microsoft.com/office/drawing/2014/main" id="{B43FE451-2B72-483A-AC5A-2870517968FF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AC8ECB86-25AF-499B-8098-4696D1AB42B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84284CE7-CB60-4F1E-A885-5260A5FF681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8C706973-B087-4EF4-80BD-3D3E7B2ED22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C81CDBC7-6533-4E6C-896B-DD32B913246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CC9B6E00-4665-4110-8D98-554E03B530F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C57EAB4B-DD60-4083-B19E-0F169949B7F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3A4890BE-A1E1-4614-A95F-4D0CB645EA4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486BCE12-F332-4F3F-B1B6-4E75001DA00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603DB80F-A83E-457C-BA2D-E0A4AD1DFA7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9F3E610B-605C-4F37-9584-BC43EEC9A69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853C2ED5-1E5F-42A1-86AC-F00CAAEDFD5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3" name="AutoShape 6">
          <a:extLst>
            <a:ext uri="{FF2B5EF4-FFF2-40B4-BE49-F238E27FC236}">
              <a16:creationId xmlns:a16="http://schemas.microsoft.com/office/drawing/2014/main" id="{E86C7C0C-0CCC-46B6-BEF5-4FF1A7C2545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9CD6915F-64D7-41EB-833A-864F3265690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608B970A-8C1E-4F98-A273-C451E34DCC5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980F20BF-CE5B-4D96-BB03-154DCE3F429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F80E76FA-10AB-4D3A-B73A-9B6E616CCF0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580CFC65-F28A-44FE-9DA3-07433D029F0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4A1E90C0-A26B-4ACC-B521-03DCD90AA85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8EFE0FA8-B3BA-479A-B421-31EA096EA2D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4EC1E41E-7022-45AF-8019-D67D18A8922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6CA47174-B078-4B20-B367-EDF4D9B3A2E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063D05E4-C7C6-400D-BC9D-F4DAF1BA5FC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6DF5E462-0A81-4649-A855-7461759BFB8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5" name="AutoShape 6">
          <a:extLst>
            <a:ext uri="{FF2B5EF4-FFF2-40B4-BE49-F238E27FC236}">
              <a16:creationId xmlns:a16="http://schemas.microsoft.com/office/drawing/2014/main" id="{5A615146-95E0-4E1A-9F81-EADC8092EFC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F384CD07-5D4C-4204-8DF3-51BE1F9004A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951920D0-A2AF-4A92-A510-CD785B70F5D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986F5237-960E-4FA2-91C3-30514B5FC15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8C76FA5D-1427-4505-8553-E5ED10AFF4B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6484A28F-D1B4-4B5F-8A82-9211A95F5AA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D1E00350-5216-4849-92DC-0487343488D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FC56446A-7A1F-4287-9295-929FC732C3C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C1CCEDE6-FBFD-41B1-92B7-DB966B64FD9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02733DB2-7400-4818-8A70-946A76625882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34B0D8E1-958A-4ADD-9E27-938798D905D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955C979E-6918-48A0-8262-5FC2350E2E7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0255819E-3E4E-4A39-84EC-F4CCACE3973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32C2901E-1DAC-4515-929E-67780D1F39C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7930BC02-4FC8-473B-9322-8C8F832B757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A4DD5BB1-1916-4CAD-997F-036F7A8446A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82715B7C-33A9-4149-87C7-A9BCC78A271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80A0904A-3774-455B-9669-C0BBA6C84C4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D3974D48-2B3F-447F-B8FF-9A397D82559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D8638F89-0E4B-4088-BC4F-338179B3292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B05BBED1-B93A-48D0-8F37-5B48244FB95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E03CE1E3-4F2B-451A-B88D-280FE419CC5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62BCA60E-FA43-4A18-AF6B-0A4E633AF00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25AFE51C-388C-4B72-9E1F-6C5CA97F981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9" name="AutoShape 6">
          <a:extLst>
            <a:ext uri="{FF2B5EF4-FFF2-40B4-BE49-F238E27FC236}">
              <a16:creationId xmlns:a16="http://schemas.microsoft.com/office/drawing/2014/main" id="{E45A855E-B926-4783-BD6B-1A58CF36DEB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680C53C9-3E94-4DEF-803A-AEB1E1F0AEA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9FACDFEB-28B4-41A7-9497-6555223115D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24BB19D4-CC61-4A53-8F23-8E4A97375B8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49B0EFC6-49C6-4830-A87A-2E97CE58889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6E4560AC-AC9B-4F2B-8F1B-D82E537D966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E8126F3A-A0C1-4911-94A6-39F8ED75A90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127A6EA7-4E63-4F75-BEDF-8CEAD7BFB08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5A0E5047-7347-4988-913F-107EF6EC476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4F36478A-D182-4707-9239-C915F934A86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2A119ED3-5F2C-45BA-88AD-3FA159E39B2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E335D27A-E9DC-47FF-AC79-2EA2688E86C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61" name="AutoShape 6">
          <a:extLst>
            <a:ext uri="{FF2B5EF4-FFF2-40B4-BE49-F238E27FC236}">
              <a16:creationId xmlns:a16="http://schemas.microsoft.com/office/drawing/2014/main" id="{16EFAE1D-611B-4951-BFC6-9B1F60C58DE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5E8DF594-D393-405F-9287-D332AF6181A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DC7FE16D-95A3-4D88-B357-5A8B48E4293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FA837C7D-CF66-4833-9182-084D47C9CC8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FFBFEA0A-EA57-46BF-B4EF-AD53CD5455E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E608F289-0347-4FB4-8F77-219EB0FDD51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109CD777-8FE4-4F9E-899C-8A68CCEF62D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76C141BB-E947-4521-8C92-59E72D2FDE3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D7AB8C34-0079-4208-A0FC-5A029C3AF7E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CBB2B5B5-78E3-4372-8367-747A2D348D4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55E1E27B-F361-4C32-9362-B6ABAC76BF2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740E4178-FD65-4BBD-99B1-D83CA5F66F5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3" name="AutoShape 6">
          <a:extLst>
            <a:ext uri="{FF2B5EF4-FFF2-40B4-BE49-F238E27FC236}">
              <a16:creationId xmlns:a16="http://schemas.microsoft.com/office/drawing/2014/main" id="{E52A5B28-41FC-461A-8050-4A2B45B290F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C6DF0C26-46F1-40D7-BF50-CC458184E14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3F751DF0-1A6B-40CD-BB4D-5EE0F3149B7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6E804AE8-D745-4649-9102-7A25CDC4AB4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141DB950-676B-4D52-8BD8-F66EF91D554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2CF405B-8EA8-4FE5-B6EC-39D2C165387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E0AC0367-705E-40A8-B788-A8DA025743D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9B9AF382-8E16-4E55-9D23-11A6F4A67CA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0876813E-9B34-4375-BB4A-0655661B18B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DE34E0D8-BACE-4333-AEB2-C81DB98209A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F386DE21-CF0D-47DA-A1B1-8B63362DE68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66F9828F-721E-4DFD-B2EA-9781CCA921F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D787B29E-307D-4CB9-895E-D996C04DE30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973AD547-6F20-46B5-B0E6-2E1CF129CA6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A830F262-6E59-437C-BF44-85BD834FF10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C362DF8E-C394-4BC9-9FBD-8DBED3A6F92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578E616-ABD1-47C6-9F20-0263E9C95BC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E58356D6-8990-49C9-82D7-1BAA79018D5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8E9E17C5-95E8-4A08-89BF-DCF45CD2B42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493656A0-ED81-4B79-888A-69C657BA2A7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0E0C3F4A-9D33-4007-B169-935A2BD5260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ADF57772-0D4A-4DD6-856D-AD2306DC9FD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CBF0AA45-1D09-4558-8D04-0C0FCF0C8F7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18721A2E-535F-4FCA-8745-8A3E2904153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E11F0B7C-A4CF-4972-AC3D-E2C3C994540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794F193E-ECA3-4C0A-84CD-3B1A9260A47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9400288E-00F2-4A1C-9745-97DF9D38DD1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5645CD47-413B-4DF6-AB9B-1CEED83ABC7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17155A97-91AD-4946-9AF8-1B152D10365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809BA9F8-641C-42F7-8A3A-73C4483EFCD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59744D1D-E51E-48E6-92F7-E655C9DE600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0865CF7B-3462-4121-8B88-156E45C062E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C615C460-8581-43FE-873A-73CBFDFFB55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2DF90736-6ED0-43A7-A39D-F37E9988D8C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7" name="AutoShape 3">
          <a:extLst>
            <a:ext uri="{FF2B5EF4-FFF2-40B4-BE49-F238E27FC236}">
              <a16:creationId xmlns:a16="http://schemas.microsoft.com/office/drawing/2014/main" id="{6CE50440-DE60-4280-AC4D-28FF984EF23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8" name="AutoShape 5">
          <a:extLst>
            <a:ext uri="{FF2B5EF4-FFF2-40B4-BE49-F238E27FC236}">
              <a16:creationId xmlns:a16="http://schemas.microsoft.com/office/drawing/2014/main" id="{8E11CF6B-320A-4859-BB09-FE4CE8C919C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FF7E18AD-97AA-4A1B-9BEB-63855CA0842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0" name="AutoShape 3">
          <a:extLst>
            <a:ext uri="{FF2B5EF4-FFF2-40B4-BE49-F238E27FC236}">
              <a16:creationId xmlns:a16="http://schemas.microsoft.com/office/drawing/2014/main" id="{223CB8A0-E950-429F-9A19-F56C25EE75B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7C078756-AEC8-4630-8BFE-3B4578DF2BC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71FC4926-FD3E-41ED-A0D3-826ECC07013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B40C747E-DBF4-408D-A0BC-501CA71BD83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4FE45C32-E642-49FE-A85C-7E1C1BCA96D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025CA7CC-DC1D-41B4-84D8-A0461E1B5B7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E6E109CE-0F29-4E8F-9106-964CFE55959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6E2B525D-A902-4E52-8E5C-70D54F8F452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C21DC560-435E-47CB-818A-31FCAFA8B46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1B653133-BEC5-4B34-A268-8D0F2FEABBD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C15DB006-1BC9-4911-ACBB-B4C449CF389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9760672F-746A-4253-B05B-C30AE401422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F17866DA-3BCA-4321-A64D-001DB056586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3" name="AutoShape 3">
          <a:extLst>
            <a:ext uri="{FF2B5EF4-FFF2-40B4-BE49-F238E27FC236}">
              <a16:creationId xmlns:a16="http://schemas.microsoft.com/office/drawing/2014/main" id="{1DD81C09-8DC9-4B80-85B1-C0AD9125C57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71265A32-92F5-4D0B-A685-2DCC8DD454E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FC56191F-7CE9-4919-942F-BE0C5D2FD03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2B9E609C-EDEC-4144-925A-218D944CAC1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B43C49AE-7F06-4CDC-997E-D3BD4C416F5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7E2329FD-41F4-4C3C-8AB0-C7D5D60B11C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9E8F6FC2-2FD6-4019-A271-0141287F4A6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97DC09B0-F9FB-43BA-B123-9AF2DC1A042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78AAF0FB-0058-49B3-84C1-C674F956E4F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E661B7DE-FE80-4EF5-9145-C49D981D55B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EBF4C5BE-BD5F-4902-B774-9E27D4A2723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982D3D5E-C43A-4421-8200-DD1E5D6CCF6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BBB5C831-3DE7-4E4C-8C4D-4D441816635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B2BD5729-4850-4798-AA47-C4432CC5C2F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E838985E-6768-4630-8554-9A922C768A2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4F5902B9-789E-4115-B34D-C1CE7257DDF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EA6EEA39-C538-47C9-9943-F8C329B86C2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A2573948-753E-4DF6-A94A-1D49A5781F7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1" name="AutoShape 3">
          <a:extLst>
            <a:ext uri="{FF2B5EF4-FFF2-40B4-BE49-F238E27FC236}">
              <a16:creationId xmlns:a16="http://schemas.microsoft.com/office/drawing/2014/main" id="{60BA27FD-300E-4D04-93D9-BF407C02DC1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AB459990-506A-4F5D-A470-08EF35FD192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3" name="AutoShape 3">
          <a:extLst>
            <a:ext uri="{FF2B5EF4-FFF2-40B4-BE49-F238E27FC236}">
              <a16:creationId xmlns:a16="http://schemas.microsoft.com/office/drawing/2014/main" id="{FBC919C3-08B2-4BA9-9B50-891D541C922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F67E966F-F1C9-44CD-9FF5-2F01FB78157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E5AE631C-A40A-4F62-9A37-9E03DF8D691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BB4E9653-4188-4403-9262-60F183B6DC9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996AEB66-00F1-4288-A541-B375F9FEADC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EB4432E4-76A8-4D01-8B71-2EE096DD09D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8DEC6B1B-6E0D-4BBB-B107-AF25385FDE4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A077F83A-6804-4C66-A543-F96E4D3CF9D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8231D228-F9E8-4F72-9BBC-C69F2E6184D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DDD9F5F5-94DB-4C50-AD04-F00481069B2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AFA349D0-F829-4235-BB49-4DEF0C640FA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F1607ED2-0D05-455E-A3B5-B163E4F8BBD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E10F9DCB-617F-46D9-B7CE-5E0238A845A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6" name="AutoShape 5">
          <a:extLst>
            <a:ext uri="{FF2B5EF4-FFF2-40B4-BE49-F238E27FC236}">
              <a16:creationId xmlns:a16="http://schemas.microsoft.com/office/drawing/2014/main" id="{E2EB0B48-CF58-4C45-BB85-76C6362402B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A207360A-36A5-4E92-92CF-6A15091F3F3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8" name="AutoShape 5">
          <a:extLst>
            <a:ext uri="{FF2B5EF4-FFF2-40B4-BE49-F238E27FC236}">
              <a16:creationId xmlns:a16="http://schemas.microsoft.com/office/drawing/2014/main" id="{88F3C893-0BEF-49AC-93A9-63100FA0365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F5C0F244-504C-44F8-A380-ABCA2C4B25F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0" name="AutoShape 5">
          <a:extLst>
            <a:ext uri="{FF2B5EF4-FFF2-40B4-BE49-F238E27FC236}">
              <a16:creationId xmlns:a16="http://schemas.microsoft.com/office/drawing/2014/main" id="{5C7B0ED0-42BD-4A96-90AF-6C8CC05A39C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9E5EB21D-8BF0-46C8-8130-2FB77303DD9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2" name="AutoShape 5">
          <a:extLst>
            <a:ext uri="{FF2B5EF4-FFF2-40B4-BE49-F238E27FC236}">
              <a16:creationId xmlns:a16="http://schemas.microsoft.com/office/drawing/2014/main" id="{C4CE593E-76D7-45D0-B2B8-06B8D69FBDE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718EDE72-96B9-450A-979C-FD1358FC5E0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42429001-BC7C-417A-8902-BE70DB6C4C9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5" name="AutoShape 5">
          <a:extLst>
            <a:ext uri="{FF2B5EF4-FFF2-40B4-BE49-F238E27FC236}">
              <a16:creationId xmlns:a16="http://schemas.microsoft.com/office/drawing/2014/main" id="{DADC3784-CE64-4774-A83A-C33CBB5E10D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717A0F49-8EDD-42B0-94BD-F7909AF7DA6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E535C9E6-69BD-4A17-B8B5-D6C3F4594DC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70896ECA-D964-46AC-A485-6462DAD0E58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9" name="AutoShape 5">
          <a:extLst>
            <a:ext uri="{FF2B5EF4-FFF2-40B4-BE49-F238E27FC236}">
              <a16:creationId xmlns:a16="http://schemas.microsoft.com/office/drawing/2014/main" id="{6B1B104E-36A6-4503-8606-0A75D01F491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6C4A5429-2385-4100-BAE9-8B3679F85A0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1" name="AutoShape 5">
          <a:extLst>
            <a:ext uri="{FF2B5EF4-FFF2-40B4-BE49-F238E27FC236}">
              <a16:creationId xmlns:a16="http://schemas.microsoft.com/office/drawing/2014/main" id="{E0A89856-F227-4AB8-9198-9DE2382794B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1241407B-6EBB-4BAF-BAFB-70DFF687224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FBF59054-F5F5-4E5E-98FC-006832AD98A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4" name="AutoShape 5">
          <a:extLst>
            <a:ext uri="{FF2B5EF4-FFF2-40B4-BE49-F238E27FC236}">
              <a16:creationId xmlns:a16="http://schemas.microsoft.com/office/drawing/2014/main" id="{41A2BD7F-5293-4827-81E2-D312CF08A1E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4B9E45CC-34C4-45AA-ACD9-2E88F6B9923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6" name="AutoShape 5">
          <a:extLst>
            <a:ext uri="{FF2B5EF4-FFF2-40B4-BE49-F238E27FC236}">
              <a16:creationId xmlns:a16="http://schemas.microsoft.com/office/drawing/2014/main" id="{497BF466-DE0C-469A-B39D-7A31E6379FD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114E4665-B9D5-4DC3-A69F-2C93C42A6BB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8" name="AutoShape 5">
          <a:extLst>
            <a:ext uri="{FF2B5EF4-FFF2-40B4-BE49-F238E27FC236}">
              <a16:creationId xmlns:a16="http://schemas.microsoft.com/office/drawing/2014/main" id="{55A321CB-BF04-48EE-B982-E5D4B3637D5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63172378-DA1E-4B5D-BF16-151014E2B3D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0" name="AutoShape 5">
          <a:extLst>
            <a:ext uri="{FF2B5EF4-FFF2-40B4-BE49-F238E27FC236}">
              <a16:creationId xmlns:a16="http://schemas.microsoft.com/office/drawing/2014/main" id="{BCAAE898-D47A-4459-BF3B-6650DE6D0A9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842E336F-4788-402E-9E4D-1190276A826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59E1FF4E-A292-42E0-BC2F-CE4E5B1C808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3" name="AutoShape 5">
          <a:extLst>
            <a:ext uri="{FF2B5EF4-FFF2-40B4-BE49-F238E27FC236}">
              <a16:creationId xmlns:a16="http://schemas.microsoft.com/office/drawing/2014/main" id="{354195D8-44AA-4868-821A-61D312D2B2D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765D9CA-FE7A-49D2-A557-CD44B901C73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5" name="AutoShape 5">
          <a:extLst>
            <a:ext uri="{FF2B5EF4-FFF2-40B4-BE49-F238E27FC236}">
              <a16:creationId xmlns:a16="http://schemas.microsoft.com/office/drawing/2014/main" id="{11D3546F-2592-499D-B3A6-0D80160186F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B9DDEF05-B19B-425D-96BE-B7AC1826BE2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7" name="AutoShape 5">
          <a:extLst>
            <a:ext uri="{FF2B5EF4-FFF2-40B4-BE49-F238E27FC236}">
              <a16:creationId xmlns:a16="http://schemas.microsoft.com/office/drawing/2014/main" id="{4A66E18F-C115-4220-A16A-0CDE885E641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2E942EE4-288E-4F0C-8C22-B0A4CC2ABAE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9" name="AutoShape 5">
          <a:extLst>
            <a:ext uri="{FF2B5EF4-FFF2-40B4-BE49-F238E27FC236}">
              <a16:creationId xmlns:a16="http://schemas.microsoft.com/office/drawing/2014/main" id="{74DCBD72-712E-4258-8408-C57ED76CEA5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F8DDE3B8-8F87-420C-8F74-3B886984C4A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2899EFC0-126E-4E69-A9BB-F94B221E2C6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2" name="AutoShape 5">
          <a:extLst>
            <a:ext uri="{FF2B5EF4-FFF2-40B4-BE49-F238E27FC236}">
              <a16:creationId xmlns:a16="http://schemas.microsoft.com/office/drawing/2014/main" id="{D5BA64EC-DC12-4338-87E1-778841E5616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798A639F-E08D-4D6E-99CD-AAAFEF40767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4" name="AutoShape 5">
          <a:extLst>
            <a:ext uri="{FF2B5EF4-FFF2-40B4-BE49-F238E27FC236}">
              <a16:creationId xmlns:a16="http://schemas.microsoft.com/office/drawing/2014/main" id="{18A865A8-E283-4B52-ADC7-8019A510C36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10BE2B1F-3DD9-4FE2-9C4C-4230DD93602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" name="AutoShape 5">
          <a:extLst>
            <a:ext uri="{FF2B5EF4-FFF2-40B4-BE49-F238E27FC236}">
              <a16:creationId xmlns:a16="http://schemas.microsoft.com/office/drawing/2014/main" id="{FEA66B1C-8173-405A-A154-ECC739A2201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27A0982-DE05-42FE-B891-12291DBD969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8" name="AutoShape 5">
          <a:extLst>
            <a:ext uri="{FF2B5EF4-FFF2-40B4-BE49-F238E27FC236}">
              <a16:creationId xmlns:a16="http://schemas.microsoft.com/office/drawing/2014/main" id="{62B55875-A2B4-4437-878F-452428AB38C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9C63184D-FEAE-4FD3-9045-A2EF2DBFEDF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B33A8A65-AD6A-4205-BBAE-E12A76D050A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1" name="AutoShape 5">
          <a:extLst>
            <a:ext uri="{FF2B5EF4-FFF2-40B4-BE49-F238E27FC236}">
              <a16:creationId xmlns:a16="http://schemas.microsoft.com/office/drawing/2014/main" id="{BD32A409-3301-40D3-8311-019163BE509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8AA49BE9-0110-4A41-AF77-B410602788C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3" name="AutoShape 5">
          <a:extLst>
            <a:ext uri="{FF2B5EF4-FFF2-40B4-BE49-F238E27FC236}">
              <a16:creationId xmlns:a16="http://schemas.microsoft.com/office/drawing/2014/main" id="{DE085E49-4BBA-4DA1-8D21-F9BB44F5F35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9CCD0D3E-7A89-4BB1-8A5B-281300C871B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5" name="AutoShape 5">
          <a:extLst>
            <a:ext uri="{FF2B5EF4-FFF2-40B4-BE49-F238E27FC236}">
              <a16:creationId xmlns:a16="http://schemas.microsoft.com/office/drawing/2014/main" id="{A52626BB-656A-4A91-92AE-94BFC1915B9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7D33705C-A459-4E69-8569-61022659F3D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7" name="AutoShape 5">
          <a:extLst>
            <a:ext uri="{FF2B5EF4-FFF2-40B4-BE49-F238E27FC236}">
              <a16:creationId xmlns:a16="http://schemas.microsoft.com/office/drawing/2014/main" id="{002AD534-6813-43EB-8538-0222E2A86FA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D63F6DAD-C0FD-4720-902B-47E3FA9D96E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76893EF8-9A1F-4F62-B46E-96A92C4B2CB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0" name="AutoShape 5">
          <a:extLst>
            <a:ext uri="{FF2B5EF4-FFF2-40B4-BE49-F238E27FC236}">
              <a16:creationId xmlns:a16="http://schemas.microsoft.com/office/drawing/2014/main" id="{9D94D713-D678-45A9-8087-E79554F7A31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4CCA479C-67A9-4F42-9A43-0B122058E47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2" name="AutoShape 5">
          <a:extLst>
            <a:ext uri="{FF2B5EF4-FFF2-40B4-BE49-F238E27FC236}">
              <a16:creationId xmlns:a16="http://schemas.microsoft.com/office/drawing/2014/main" id="{A930BAEC-16C0-46F6-980E-A298031A7E1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A1A322FE-5241-475C-B5E9-B1464861009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4" name="AutoShape 5">
          <a:extLst>
            <a:ext uri="{FF2B5EF4-FFF2-40B4-BE49-F238E27FC236}">
              <a16:creationId xmlns:a16="http://schemas.microsoft.com/office/drawing/2014/main" id="{21DA7D72-5A55-4E3A-9F57-3363F477682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DD71112B-E378-45F7-BB75-4DB7179343C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6" name="AutoShape 5">
          <a:extLst>
            <a:ext uri="{FF2B5EF4-FFF2-40B4-BE49-F238E27FC236}">
              <a16:creationId xmlns:a16="http://schemas.microsoft.com/office/drawing/2014/main" id="{627CCC85-E12E-449C-B10C-E0E6665A1F9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10B99A10-50CD-4B62-A039-7C3A76CA46B0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2BAB13A0-395C-4FCF-8611-DABEBA01CB66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0F79C891-6F2B-415D-B322-E7C4E933684A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18B86E77-0810-4B08-8867-2DAF2B63CF72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878AB983-08B8-4B32-BEC5-03B4123E7FF7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A7F77E17-0199-46A6-A0D5-3B7BC1D6E49A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197B88E3-7944-48C0-A37C-A7B7334CE7D7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0EBBD488-6D91-49F8-AA43-CD925706A44D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556AA3C7-6823-45F6-8382-D3D8578CAE74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B7FF2BDB-D7A4-48A8-94AC-BF2AE67DF194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04110366-5049-4A9E-92A9-59B963A3B8F0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EC76E0FE-BC90-47E6-9F48-74B775E0940E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C5DB9BDE-C992-4074-9593-E5A44EF83731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B01DA81C-5378-4BAD-9191-67649F20C352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C0B099A2-056D-4400-8A26-A059C2380F12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48DC9111-B6AB-4D33-A7F6-5996036E09DB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3" name="AutoShape 6">
          <a:extLst>
            <a:ext uri="{FF2B5EF4-FFF2-40B4-BE49-F238E27FC236}">
              <a16:creationId xmlns:a16="http://schemas.microsoft.com/office/drawing/2014/main" id="{4BF6CE14-203C-4B6F-BC0A-82B088963446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7B5DE12A-63B3-4A62-92EA-7399EB415A2B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5" name="AutoShape 6">
          <a:extLst>
            <a:ext uri="{FF2B5EF4-FFF2-40B4-BE49-F238E27FC236}">
              <a16:creationId xmlns:a16="http://schemas.microsoft.com/office/drawing/2014/main" id="{BD7414DC-9A02-4D81-998D-2DDB6B4DBAA2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55131487-B87D-432E-BC03-79E91E5B34B3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7" name="AutoShape 6">
          <a:extLst>
            <a:ext uri="{FF2B5EF4-FFF2-40B4-BE49-F238E27FC236}">
              <a16:creationId xmlns:a16="http://schemas.microsoft.com/office/drawing/2014/main" id="{5BEBBCA8-FD08-4E7D-B3E1-396CCBCB24AC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DA47F294-526F-42A6-9E12-B4E3E14B2CBE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9" name="AutoShape 6">
          <a:extLst>
            <a:ext uri="{FF2B5EF4-FFF2-40B4-BE49-F238E27FC236}">
              <a16:creationId xmlns:a16="http://schemas.microsoft.com/office/drawing/2014/main" id="{EE3B1971-34CE-418B-B2E6-141FE6F92BC4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5C14DB67-9D89-4106-8CA2-9583A9F4148F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1" name="AutoShape 6">
          <a:extLst>
            <a:ext uri="{FF2B5EF4-FFF2-40B4-BE49-F238E27FC236}">
              <a16:creationId xmlns:a16="http://schemas.microsoft.com/office/drawing/2014/main" id="{D7172889-C1D7-4FD6-B6B5-59B754B0F4C3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E3183A4F-278F-4791-B7E9-4AC183EFBA0D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3" name="AutoShape 6">
          <a:extLst>
            <a:ext uri="{FF2B5EF4-FFF2-40B4-BE49-F238E27FC236}">
              <a16:creationId xmlns:a16="http://schemas.microsoft.com/office/drawing/2014/main" id="{53B30F8A-1ADE-4AF6-87F4-3D92F1BC3505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A6E1B4D8-AD32-499E-A68E-D2141B4BA700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5" name="AutoShape 6">
          <a:extLst>
            <a:ext uri="{FF2B5EF4-FFF2-40B4-BE49-F238E27FC236}">
              <a16:creationId xmlns:a16="http://schemas.microsoft.com/office/drawing/2014/main" id="{4A67F1E7-8C93-48E9-B8D5-B834B7D6CFDD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D434673A-28F6-4142-B322-D9F9E0264580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7" name="AutoShape 6">
          <a:extLst>
            <a:ext uri="{FF2B5EF4-FFF2-40B4-BE49-F238E27FC236}">
              <a16:creationId xmlns:a16="http://schemas.microsoft.com/office/drawing/2014/main" id="{218604A0-2D13-4B16-9730-AFA8FBF48249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89B8EF68-5B4C-4683-8CE0-9215C1FD96AF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9" name="AutoShape 6">
          <a:extLst>
            <a:ext uri="{FF2B5EF4-FFF2-40B4-BE49-F238E27FC236}">
              <a16:creationId xmlns:a16="http://schemas.microsoft.com/office/drawing/2014/main" id="{586C4448-1C3B-4D64-8298-C3E4D3707B18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F57D3F5E-1B37-48A9-95D7-CE56DCC1DB7C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1" name="AutoShape 6">
          <a:extLst>
            <a:ext uri="{FF2B5EF4-FFF2-40B4-BE49-F238E27FC236}">
              <a16:creationId xmlns:a16="http://schemas.microsoft.com/office/drawing/2014/main" id="{58A0C42D-6B2F-4447-AA7D-BD9ABA689D81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38A832D3-9413-49DD-A365-A1A0F3769CC7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3" name="AutoShape 6">
          <a:extLst>
            <a:ext uri="{FF2B5EF4-FFF2-40B4-BE49-F238E27FC236}">
              <a16:creationId xmlns:a16="http://schemas.microsoft.com/office/drawing/2014/main" id="{EDA0A639-878F-43E8-95B5-5CA7599B9EC3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C35560C5-2D45-4230-BF10-1D1189B4106E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5" name="AutoShape 6">
          <a:extLst>
            <a:ext uri="{FF2B5EF4-FFF2-40B4-BE49-F238E27FC236}">
              <a16:creationId xmlns:a16="http://schemas.microsoft.com/office/drawing/2014/main" id="{AA898348-9B68-41B8-9B35-CF03920C1B86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C74D20AC-F830-4A69-A2C5-E29BD8150876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7" name="AutoShape 6">
          <a:extLst>
            <a:ext uri="{FF2B5EF4-FFF2-40B4-BE49-F238E27FC236}">
              <a16:creationId xmlns:a16="http://schemas.microsoft.com/office/drawing/2014/main" id="{DFFA5755-E6C3-4E04-8178-69B85F883C1A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0C8F2A12-181B-4FB7-BF35-E0B5807C5748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9" name="AutoShape 6">
          <a:extLst>
            <a:ext uri="{FF2B5EF4-FFF2-40B4-BE49-F238E27FC236}">
              <a16:creationId xmlns:a16="http://schemas.microsoft.com/office/drawing/2014/main" id="{9CE2CA54-6A9E-409B-AF40-7635AA6B4E2D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9102D072-77CF-4A44-A170-6022F0A9ACAF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1" name="AutoShape 6">
          <a:extLst>
            <a:ext uri="{FF2B5EF4-FFF2-40B4-BE49-F238E27FC236}">
              <a16:creationId xmlns:a16="http://schemas.microsoft.com/office/drawing/2014/main" id="{8AA5FC33-3815-4E2C-A477-BF303AD698C4}"/>
            </a:ext>
          </a:extLst>
        </xdr:cNvPr>
        <xdr:cNvSpPr>
          <a:spLocks/>
        </xdr:cNvSpPr>
      </xdr:nvSpPr>
      <xdr:spPr bwMode="auto">
        <a:xfrm>
          <a:off x="6829425" y="10858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2B93AC3A-F7A3-47DC-B352-FB786F0AF7B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2820CDC9-7B04-4052-919A-6AB3B3E33BC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1BCFE88C-6BEC-4F5F-A39D-01626AD24C1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5" name="AutoShape 6">
          <a:extLst>
            <a:ext uri="{FF2B5EF4-FFF2-40B4-BE49-F238E27FC236}">
              <a16:creationId xmlns:a16="http://schemas.microsoft.com/office/drawing/2014/main" id="{431655BE-D317-4299-B5FD-E04C17931B0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C68A1C1E-171A-492A-AA73-07A8484B2F7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7" name="AutoShape 5">
          <a:extLst>
            <a:ext uri="{FF2B5EF4-FFF2-40B4-BE49-F238E27FC236}">
              <a16:creationId xmlns:a16="http://schemas.microsoft.com/office/drawing/2014/main" id="{1413D7C3-BB85-4DEF-BA56-E93E2AFFB5B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33D87110-D8EC-46DF-BC6A-ACEF6714295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9" name="AutoShape 5">
          <a:extLst>
            <a:ext uri="{FF2B5EF4-FFF2-40B4-BE49-F238E27FC236}">
              <a16:creationId xmlns:a16="http://schemas.microsoft.com/office/drawing/2014/main" id="{8BAD0944-9954-44F4-B927-312F8DBA13A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CC3EA8AD-C38C-4D49-9CBB-98AA17A8036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1" name="AutoShape 5">
          <a:extLst>
            <a:ext uri="{FF2B5EF4-FFF2-40B4-BE49-F238E27FC236}">
              <a16:creationId xmlns:a16="http://schemas.microsoft.com/office/drawing/2014/main" id="{83AB74C1-2AFD-4C5F-B90D-33C6BC1ABED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52B1E9B-41D3-4E56-82D8-F6D2F494B20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3" name="AutoShape 5">
          <a:extLst>
            <a:ext uri="{FF2B5EF4-FFF2-40B4-BE49-F238E27FC236}">
              <a16:creationId xmlns:a16="http://schemas.microsoft.com/office/drawing/2014/main" id="{94EB29C0-9482-4E0A-B20C-89EC470CBCE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398B0FB5-EEA0-4433-8457-F2DA73A435B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1D96D765-E722-4CDB-9C80-E087E409A78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ACA10B6F-7597-4551-BFE1-DDCEF4AB35C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7" name="AutoShape 6">
          <a:extLst>
            <a:ext uri="{FF2B5EF4-FFF2-40B4-BE49-F238E27FC236}">
              <a16:creationId xmlns:a16="http://schemas.microsoft.com/office/drawing/2014/main" id="{51C32C7A-A300-41C8-9695-5E5503A8A26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8DFA0875-B1F1-40D0-B6DD-0D944C3E506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9" name="AutoShape 5">
          <a:extLst>
            <a:ext uri="{FF2B5EF4-FFF2-40B4-BE49-F238E27FC236}">
              <a16:creationId xmlns:a16="http://schemas.microsoft.com/office/drawing/2014/main" id="{7BA2B1A6-1A48-4ACE-A7C9-5F17A82FE09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DB50496C-6071-4CEE-9BFA-D1F82C88174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1" name="AutoShape 5">
          <a:extLst>
            <a:ext uri="{FF2B5EF4-FFF2-40B4-BE49-F238E27FC236}">
              <a16:creationId xmlns:a16="http://schemas.microsoft.com/office/drawing/2014/main" id="{C7FAF643-0BB9-45EF-8892-D17E0688BA8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47DCD68F-B494-4D1F-8704-444BC7FD5EC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3" name="AutoShape 5">
          <a:extLst>
            <a:ext uri="{FF2B5EF4-FFF2-40B4-BE49-F238E27FC236}">
              <a16:creationId xmlns:a16="http://schemas.microsoft.com/office/drawing/2014/main" id="{92C36DFE-8FA7-430F-9577-DB5D2145DFA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C224A6D9-0AB5-4FD8-B433-8606A4866F2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5" name="AutoShape 5">
          <a:extLst>
            <a:ext uri="{FF2B5EF4-FFF2-40B4-BE49-F238E27FC236}">
              <a16:creationId xmlns:a16="http://schemas.microsoft.com/office/drawing/2014/main" id="{F6697708-8067-4949-90ED-8FABC15F192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D6DB60DC-CA17-4879-BD69-C45EA4B4D99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BC07E20A-A48B-40C9-B1A3-B80DE5FC903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9D025449-02F9-4F38-8429-501739186B2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9" name="AutoShape 6">
          <a:extLst>
            <a:ext uri="{FF2B5EF4-FFF2-40B4-BE49-F238E27FC236}">
              <a16:creationId xmlns:a16="http://schemas.microsoft.com/office/drawing/2014/main" id="{548D6C10-36DB-4351-8B49-FFE08A1F9CF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7A5D3EC5-7953-4D47-A29B-59318D8514F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1" name="AutoShape 5">
          <a:extLst>
            <a:ext uri="{FF2B5EF4-FFF2-40B4-BE49-F238E27FC236}">
              <a16:creationId xmlns:a16="http://schemas.microsoft.com/office/drawing/2014/main" id="{49504E36-3341-4049-8401-EFB27784431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332F1948-969C-4CA3-9E0E-D0203DE63C0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3" name="AutoShape 5">
          <a:extLst>
            <a:ext uri="{FF2B5EF4-FFF2-40B4-BE49-F238E27FC236}">
              <a16:creationId xmlns:a16="http://schemas.microsoft.com/office/drawing/2014/main" id="{CDA377E1-005F-47E1-BE5B-1791093B34B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610F0570-FE7A-47A8-8031-4C0512D04ED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5" name="AutoShape 5">
          <a:extLst>
            <a:ext uri="{FF2B5EF4-FFF2-40B4-BE49-F238E27FC236}">
              <a16:creationId xmlns:a16="http://schemas.microsoft.com/office/drawing/2014/main" id="{406503F4-4822-4049-918F-5563FCCD481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6" name="AutoShape 3">
          <a:extLst>
            <a:ext uri="{FF2B5EF4-FFF2-40B4-BE49-F238E27FC236}">
              <a16:creationId xmlns:a16="http://schemas.microsoft.com/office/drawing/2014/main" id="{B324EFB4-11C2-44A6-82C0-4E599B58805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7" name="AutoShape 5">
          <a:extLst>
            <a:ext uri="{FF2B5EF4-FFF2-40B4-BE49-F238E27FC236}">
              <a16:creationId xmlns:a16="http://schemas.microsoft.com/office/drawing/2014/main" id="{3372431F-7C63-4BC4-BBD2-59B2D057A24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A5205DF8-73F7-4405-83E4-127A36192A2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3550D9DE-7EA3-4242-837C-773F22A4CFD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A2A8E63B-B945-4944-83F9-A5D860CF5C6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01" name="AutoShape 6">
          <a:extLst>
            <a:ext uri="{FF2B5EF4-FFF2-40B4-BE49-F238E27FC236}">
              <a16:creationId xmlns:a16="http://schemas.microsoft.com/office/drawing/2014/main" id="{2AC99DC6-1C1D-454E-920D-A077EFDD860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4F59958-9961-48B2-A138-AA261574C04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3" name="AutoShape 5">
          <a:extLst>
            <a:ext uri="{FF2B5EF4-FFF2-40B4-BE49-F238E27FC236}">
              <a16:creationId xmlns:a16="http://schemas.microsoft.com/office/drawing/2014/main" id="{67AD21D3-40A3-4D08-A268-2F8CEDE1095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3C546431-3250-493E-8BBE-9CAEBEC489B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5" name="AutoShape 5">
          <a:extLst>
            <a:ext uri="{FF2B5EF4-FFF2-40B4-BE49-F238E27FC236}">
              <a16:creationId xmlns:a16="http://schemas.microsoft.com/office/drawing/2014/main" id="{797A5CE7-BE10-41CB-A2EB-4BC600B608B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628E020D-EB68-4C25-9889-C1214379288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7" name="AutoShape 5">
          <a:extLst>
            <a:ext uri="{FF2B5EF4-FFF2-40B4-BE49-F238E27FC236}">
              <a16:creationId xmlns:a16="http://schemas.microsoft.com/office/drawing/2014/main" id="{9BA2F409-52BE-4D95-BBC9-27FB66E4162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6CF1872F-D31D-422A-B4C4-E2891F453B2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9" name="AutoShape 5">
          <a:extLst>
            <a:ext uri="{FF2B5EF4-FFF2-40B4-BE49-F238E27FC236}">
              <a16:creationId xmlns:a16="http://schemas.microsoft.com/office/drawing/2014/main" id="{E0207856-96EE-45A1-8D13-195A7DEC4AE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F3D7FED3-B77C-4EA8-BB1C-5F989EFAB3D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1" name="AutoShape 4">
          <a:extLst>
            <a:ext uri="{FF2B5EF4-FFF2-40B4-BE49-F238E27FC236}">
              <a16:creationId xmlns:a16="http://schemas.microsoft.com/office/drawing/2014/main" id="{DC71F1D3-9767-4195-B52F-611F6A2CE0E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FC8384E4-7963-4DC1-8905-B43FB03DB04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3" name="AutoShape 6">
          <a:extLst>
            <a:ext uri="{FF2B5EF4-FFF2-40B4-BE49-F238E27FC236}">
              <a16:creationId xmlns:a16="http://schemas.microsoft.com/office/drawing/2014/main" id="{8D33B380-8BAF-4FA9-B8E1-A2FA012F4BBA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88754996-7429-4E9E-9916-F41368FBE58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5" name="AutoShape 5">
          <a:extLst>
            <a:ext uri="{FF2B5EF4-FFF2-40B4-BE49-F238E27FC236}">
              <a16:creationId xmlns:a16="http://schemas.microsoft.com/office/drawing/2014/main" id="{CE904A77-B8F8-4862-8519-2C59A6D365E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82A3E8F7-1368-4572-8947-186727E1346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7" name="AutoShape 5">
          <a:extLst>
            <a:ext uri="{FF2B5EF4-FFF2-40B4-BE49-F238E27FC236}">
              <a16:creationId xmlns:a16="http://schemas.microsoft.com/office/drawing/2014/main" id="{3ADED100-9DD0-4DB8-9FF8-A5FE0CDD762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5BEB591E-26B8-4267-B076-A17B814D447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9" name="AutoShape 5">
          <a:extLst>
            <a:ext uri="{FF2B5EF4-FFF2-40B4-BE49-F238E27FC236}">
              <a16:creationId xmlns:a16="http://schemas.microsoft.com/office/drawing/2014/main" id="{F35D4AEF-3ED8-4813-B294-01D433122F7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5FDBDBBA-19DE-4088-9EE6-56C2C786112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1" name="AutoShape 5">
          <a:extLst>
            <a:ext uri="{FF2B5EF4-FFF2-40B4-BE49-F238E27FC236}">
              <a16:creationId xmlns:a16="http://schemas.microsoft.com/office/drawing/2014/main" id="{84F65C2F-3D0E-40AC-A32A-8B4E6A73FF6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6E34BC6C-514F-4180-A06E-52F6B16F4BE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3" name="AutoShape 4">
          <a:extLst>
            <a:ext uri="{FF2B5EF4-FFF2-40B4-BE49-F238E27FC236}">
              <a16:creationId xmlns:a16="http://schemas.microsoft.com/office/drawing/2014/main" id="{EE8614AD-CEBD-41A6-958D-B5CB524A0EF6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0C24BCE3-906C-43E6-B687-A9C9F73B715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5" name="AutoShape 6">
          <a:extLst>
            <a:ext uri="{FF2B5EF4-FFF2-40B4-BE49-F238E27FC236}">
              <a16:creationId xmlns:a16="http://schemas.microsoft.com/office/drawing/2014/main" id="{28875E83-2A1E-4D0E-8F24-8FF042E4249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6CA6FDC0-6F65-4534-B340-D7A4789744E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7" name="AutoShape 5">
          <a:extLst>
            <a:ext uri="{FF2B5EF4-FFF2-40B4-BE49-F238E27FC236}">
              <a16:creationId xmlns:a16="http://schemas.microsoft.com/office/drawing/2014/main" id="{273AA83E-391E-4B19-B24F-EB39A619E92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3CAB6393-F9AD-4F58-9680-1569B708DA5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9" name="AutoShape 5">
          <a:extLst>
            <a:ext uri="{FF2B5EF4-FFF2-40B4-BE49-F238E27FC236}">
              <a16:creationId xmlns:a16="http://schemas.microsoft.com/office/drawing/2014/main" id="{052AAD4D-A9D7-4825-AB53-B97C29BA36E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0" name="AutoShape 3">
          <a:extLst>
            <a:ext uri="{FF2B5EF4-FFF2-40B4-BE49-F238E27FC236}">
              <a16:creationId xmlns:a16="http://schemas.microsoft.com/office/drawing/2014/main" id="{4BA34180-FBEE-47EA-85F4-C3FA3444529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1" name="AutoShape 5">
          <a:extLst>
            <a:ext uri="{FF2B5EF4-FFF2-40B4-BE49-F238E27FC236}">
              <a16:creationId xmlns:a16="http://schemas.microsoft.com/office/drawing/2014/main" id="{2900EEBE-6927-46EA-A07C-3EAA39F1368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1AC4C2-65DE-484B-B69C-9DA3B22C843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3" name="AutoShape 5">
          <a:extLst>
            <a:ext uri="{FF2B5EF4-FFF2-40B4-BE49-F238E27FC236}">
              <a16:creationId xmlns:a16="http://schemas.microsoft.com/office/drawing/2014/main" id="{8D554194-E2F3-477C-BCB5-716A8448432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0BEE24A2-90AE-44CA-A445-CEF1CA18CC9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5" name="AutoShape 4">
          <a:extLst>
            <a:ext uri="{FF2B5EF4-FFF2-40B4-BE49-F238E27FC236}">
              <a16:creationId xmlns:a16="http://schemas.microsoft.com/office/drawing/2014/main" id="{F2884A84-3E51-4140-A9DC-CB0DBF333AA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E135A7B5-03B7-42AC-AF7B-16F7EB94891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7" name="AutoShape 6">
          <a:extLst>
            <a:ext uri="{FF2B5EF4-FFF2-40B4-BE49-F238E27FC236}">
              <a16:creationId xmlns:a16="http://schemas.microsoft.com/office/drawing/2014/main" id="{2AA069DD-702F-4CBB-9424-9C1914D8BF8F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7C7F9CB9-8D43-45E9-B678-B38802E1F52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9" name="AutoShape 5">
          <a:extLst>
            <a:ext uri="{FF2B5EF4-FFF2-40B4-BE49-F238E27FC236}">
              <a16:creationId xmlns:a16="http://schemas.microsoft.com/office/drawing/2014/main" id="{EBB92966-F432-4E8D-95FE-D9DEC4C7B91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0" name="AutoShape 3">
          <a:extLst>
            <a:ext uri="{FF2B5EF4-FFF2-40B4-BE49-F238E27FC236}">
              <a16:creationId xmlns:a16="http://schemas.microsoft.com/office/drawing/2014/main" id="{A5DECEA4-A119-4794-BA60-117D72A3BE7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1" name="AutoShape 5">
          <a:extLst>
            <a:ext uri="{FF2B5EF4-FFF2-40B4-BE49-F238E27FC236}">
              <a16:creationId xmlns:a16="http://schemas.microsoft.com/office/drawing/2014/main" id="{68FB5D8C-5926-4F41-AA6E-C9F749F42BF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2" name="AutoShape 3">
          <a:extLst>
            <a:ext uri="{FF2B5EF4-FFF2-40B4-BE49-F238E27FC236}">
              <a16:creationId xmlns:a16="http://schemas.microsoft.com/office/drawing/2014/main" id="{81C88B7E-4B4C-4963-B55A-6C42A269960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3" name="AutoShape 5">
          <a:extLst>
            <a:ext uri="{FF2B5EF4-FFF2-40B4-BE49-F238E27FC236}">
              <a16:creationId xmlns:a16="http://schemas.microsoft.com/office/drawing/2014/main" id="{D6BBDE86-7521-40A0-B55B-62C44739B3A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554562DB-27A8-4536-B6B0-C44BAAD09CA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5" name="AutoShape 5">
          <a:extLst>
            <a:ext uri="{FF2B5EF4-FFF2-40B4-BE49-F238E27FC236}">
              <a16:creationId xmlns:a16="http://schemas.microsoft.com/office/drawing/2014/main" id="{AD644CA8-085C-4FC7-8ED0-FB483B8805B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32C9EA88-5EDC-480F-A73A-DEE57C50B06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7" name="AutoShape 4">
          <a:extLst>
            <a:ext uri="{FF2B5EF4-FFF2-40B4-BE49-F238E27FC236}">
              <a16:creationId xmlns:a16="http://schemas.microsoft.com/office/drawing/2014/main" id="{907CB8D1-AE9B-4C77-84F6-64A311692F6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8F086F1A-CD0A-4447-834F-6B50F225681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9" name="AutoShape 6">
          <a:extLst>
            <a:ext uri="{FF2B5EF4-FFF2-40B4-BE49-F238E27FC236}">
              <a16:creationId xmlns:a16="http://schemas.microsoft.com/office/drawing/2014/main" id="{810B841F-F591-4578-982C-DDDD19163A8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384BD6EE-8910-466F-BD17-C843484F6A4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1" name="AutoShape 5">
          <a:extLst>
            <a:ext uri="{FF2B5EF4-FFF2-40B4-BE49-F238E27FC236}">
              <a16:creationId xmlns:a16="http://schemas.microsoft.com/office/drawing/2014/main" id="{4BCF2F7D-4E72-403C-ABF2-B00C4717C7E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85ECB8E3-5074-47B0-A424-59A6D80651D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3" name="AutoShape 5">
          <a:extLst>
            <a:ext uri="{FF2B5EF4-FFF2-40B4-BE49-F238E27FC236}">
              <a16:creationId xmlns:a16="http://schemas.microsoft.com/office/drawing/2014/main" id="{EFA13650-47DE-4810-9ECF-E890C454823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93F1CE2B-7383-4A33-ACB3-D96C80B6474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5" name="AutoShape 5">
          <a:extLst>
            <a:ext uri="{FF2B5EF4-FFF2-40B4-BE49-F238E27FC236}">
              <a16:creationId xmlns:a16="http://schemas.microsoft.com/office/drawing/2014/main" id="{6003BDBA-599F-4929-BD3F-B9FAEC16882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E0283F4C-FE5F-4BAF-BB9C-4B305D26FCA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7" name="AutoShape 5">
          <a:extLst>
            <a:ext uri="{FF2B5EF4-FFF2-40B4-BE49-F238E27FC236}">
              <a16:creationId xmlns:a16="http://schemas.microsoft.com/office/drawing/2014/main" id="{90D4A0DA-0461-4ECB-820B-0ED93A7283F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7EC3F08B-37D4-4F85-9398-C0DB3D51DDE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59" name="AutoShape 4">
          <a:extLst>
            <a:ext uri="{FF2B5EF4-FFF2-40B4-BE49-F238E27FC236}">
              <a16:creationId xmlns:a16="http://schemas.microsoft.com/office/drawing/2014/main" id="{872F2E7C-570D-4772-A1CD-D7297940051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95D8C6E6-8014-4416-B78B-78DFCE86CDE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61" name="AutoShape 6">
          <a:extLst>
            <a:ext uri="{FF2B5EF4-FFF2-40B4-BE49-F238E27FC236}">
              <a16:creationId xmlns:a16="http://schemas.microsoft.com/office/drawing/2014/main" id="{81805EA1-55DC-4B8E-9E22-51CFC9AE129F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D50ABBC7-937D-4017-8BAC-F7689A01A84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3" name="AutoShape 5">
          <a:extLst>
            <a:ext uri="{FF2B5EF4-FFF2-40B4-BE49-F238E27FC236}">
              <a16:creationId xmlns:a16="http://schemas.microsoft.com/office/drawing/2014/main" id="{04BC41FD-9FC6-4426-9995-917D6C74321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6ADD483C-1AED-4EC2-853B-893FFE1E93B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5" name="AutoShape 5">
          <a:extLst>
            <a:ext uri="{FF2B5EF4-FFF2-40B4-BE49-F238E27FC236}">
              <a16:creationId xmlns:a16="http://schemas.microsoft.com/office/drawing/2014/main" id="{8132C0B8-02AE-4EB3-9D14-175EEB7BDEF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7C962D82-8340-4A0C-B7BB-B9B35BD4291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7" name="AutoShape 5">
          <a:extLst>
            <a:ext uri="{FF2B5EF4-FFF2-40B4-BE49-F238E27FC236}">
              <a16:creationId xmlns:a16="http://schemas.microsoft.com/office/drawing/2014/main" id="{7ECCE47F-E58E-43AA-BA36-D5EB5AFB91A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F4E01F8F-17D8-41AD-A734-B51D61CBCAD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9" name="AutoShape 5">
          <a:extLst>
            <a:ext uri="{FF2B5EF4-FFF2-40B4-BE49-F238E27FC236}">
              <a16:creationId xmlns:a16="http://schemas.microsoft.com/office/drawing/2014/main" id="{8CE3C36C-4031-44F9-9BC3-5876D3C4C2C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DDE377C5-4722-4FD3-ADC4-2635BF630A3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1" name="AutoShape 4">
          <a:extLst>
            <a:ext uri="{FF2B5EF4-FFF2-40B4-BE49-F238E27FC236}">
              <a16:creationId xmlns:a16="http://schemas.microsoft.com/office/drawing/2014/main" id="{65668D63-48F0-4FE1-9BA7-98638C23C05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8BBA7AD9-317C-4FB6-883B-4DD6B07E432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3" name="AutoShape 6">
          <a:extLst>
            <a:ext uri="{FF2B5EF4-FFF2-40B4-BE49-F238E27FC236}">
              <a16:creationId xmlns:a16="http://schemas.microsoft.com/office/drawing/2014/main" id="{8684EFFA-70C7-4268-9467-40410CC7AEB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DA0D7C58-F493-4B7F-B57B-D29E4D1D9DA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5" name="AutoShape 5">
          <a:extLst>
            <a:ext uri="{FF2B5EF4-FFF2-40B4-BE49-F238E27FC236}">
              <a16:creationId xmlns:a16="http://schemas.microsoft.com/office/drawing/2014/main" id="{B439ECF4-1640-47B4-B8E8-F70F7242788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2A22F611-97A6-4FE1-BAF2-F36D1729138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7" name="AutoShape 5">
          <a:extLst>
            <a:ext uri="{FF2B5EF4-FFF2-40B4-BE49-F238E27FC236}">
              <a16:creationId xmlns:a16="http://schemas.microsoft.com/office/drawing/2014/main" id="{7C0ED6F4-F2B5-481D-9564-CEBFEF1B55B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A11F012B-6955-4B62-850F-AA5477BAB1B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9" name="AutoShape 5">
          <a:extLst>
            <a:ext uri="{FF2B5EF4-FFF2-40B4-BE49-F238E27FC236}">
              <a16:creationId xmlns:a16="http://schemas.microsoft.com/office/drawing/2014/main" id="{DE868D89-6008-4650-9C72-C2EB5B05DA4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BCD45051-08CE-4806-A22F-6A496A09484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1" name="AutoShape 5">
          <a:extLst>
            <a:ext uri="{FF2B5EF4-FFF2-40B4-BE49-F238E27FC236}">
              <a16:creationId xmlns:a16="http://schemas.microsoft.com/office/drawing/2014/main" id="{AC33C219-0981-4FA1-9884-6A0ECBD5923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426A27FD-8897-4FC2-A8BB-988EFEE70D6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3" name="AutoShape 4">
          <a:extLst>
            <a:ext uri="{FF2B5EF4-FFF2-40B4-BE49-F238E27FC236}">
              <a16:creationId xmlns:a16="http://schemas.microsoft.com/office/drawing/2014/main" id="{D0F9ADE7-5795-426A-A60A-CCFB032D5CE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C6B6C6F1-4402-4D0D-804A-0B37BDAB699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5" name="AutoShape 6">
          <a:extLst>
            <a:ext uri="{FF2B5EF4-FFF2-40B4-BE49-F238E27FC236}">
              <a16:creationId xmlns:a16="http://schemas.microsoft.com/office/drawing/2014/main" id="{42BAB263-1749-4917-BC58-5A9FDB804A8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FE61E87B-24FF-429B-9BA7-1EB4FB22320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7" name="AutoShape 5">
          <a:extLst>
            <a:ext uri="{FF2B5EF4-FFF2-40B4-BE49-F238E27FC236}">
              <a16:creationId xmlns:a16="http://schemas.microsoft.com/office/drawing/2014/main" id="{DF241A75-9661-4FB5-84EA-B5A52F2F855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5DD92B42-8740-4177-9C05-2BEC3CC55EE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9" name="AutoShape 5">
          <a:extLst>
            <a:ext uri="{FF2B5EF4-FFF2-40B4-BE49-F238E27FC236}">
              <a16:creationId xmlns:a16="http://schemas.microsoft.com/office/drawing/2014/main" id="{6D616229-B6E9-436E-8A8F-6F0593DC7E2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37020133-5016-4B22-9284-30CE13B498D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1" name="AutoShape 5">
          <a:extLst>
            <a:ext uri="{FF2B5EF4-FFF2-40B4-BE49-F238E27FC236}">
              <a16:creationId xmlns:a16="http://schemas.microsoft.com/office/drawing/2014/main" id="{DFADB4D0-656B-44D5-9E9A-19CB34DFFF4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2CF20E88-E6C8-472C-A189-9417E3F86D3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3" name="AutoShape 5">
          <a:extLst>
            <a:ext uri="{FF2B5EF4-FFF2-40B4-BE49-F238E27FC236}">
              <a16:creationId xmlns:a16="http://schemas.microsoft.com/office/drawing/2014/main" id="{022EE0CC-4CF2-4B99-8636-E27CFAF6A34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CA014CCC-B24E-420E-9059-6E6A7413FE9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5" name="AutoShape 4">
          <a:extLst>
            <a:ext uri="{FF2B5EF4-FFF2-40B4-BE49-F238E27FC236}">
              <a16:creationId xmlns:a16="http://schemas.microsoft.com/office/drawing/2014/main" id="{96772A71-0D81-4ABB-9F09-13E74A38780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A6C0C6AE-50C6-4A7D-96E1-5C4F085C0E6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7" name="AutoShape 6">
          <a:extLst>
            <a:ext uri="{FF2B5EF4-FFF2-40B4-BE49-F238E27FC236}">
              <a16:creationId xmlns:a16="http://schemas.microsoft.com/office/drawing/2014/main" id="{80C9979B-DFFE-4138-98E4-7CF3A75904D2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B876C9B8-FCA1-47B5-A8FD-0F1A066319C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9" name="AutoShape 5">
          <a:extLst>
            <a:ext uri="{FF2B5EF4-FFF2-40B4-BE49-F238E27FC236}">
              <a16:creationId xmlns:a16="http://schemas.microsoft.com/office/drawing/2014/main" id="{C020C385-B197-497D-8B99-6D1F3AE17CA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D9F3BF87-1E82-41ED-B9FB-6E932601135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1" name="AutoShape 5">
          <a:extLst>
            <a:ext uri="{FF2B5EF4-FFF2-40B4-BE49-F238E27FC236}">
              <a16:creationId xmlns:a16="http://schemas.microsoft.com/office/drawing/2014/main" id="{A983AC91-B373-4031-83BD-926D11CFD21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2CA3D379-954F-41E1-8C6B-85013AD4AD6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3" name="AutoShape 5">
          <a:extLst>
            <a:ext uri="{FF2B5EF4-FFF2-40B4-BE49-F238E27FC236}">
              <a16:creationId xmlns:a16="http://schemas.microsoft.com/office/drawing/2014/main" id="{6B812FC4-6C93-4F5D-864F-D7FEBB6CCFA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7E176F9-C366-4C8C-B3C8-9230202D67B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5" name="AutoShape 5">
          <a:extLst>
            <a:ext uri="{FF2B5EF4-FFF2-40B4-BE49-F238E27FC236}">
              <a16:creationId xmlns:a16="http://schemas.microsoft.com/office/drawing/2014/main" id="{3C073777-2056-4C06-B6B7-68558378BA9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26E87159-07B4-4ED2-882B-2CCC8F2F162A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7" name="AutoShape 4">
          <a:extLst>
            <a:ext uri="{FF2B5EF4-FFF2-40B4-BE49-F238E27FC236}">
              <a16:creationId xmlns:a16="http://schemas.microsoft.com/office/drawing/2014/main" id="{11030953-FD4E-4A4C-B8E9-B02C047A6E8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AD84CC7B-717C-492A-AAA1-95916DBD131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9" name="AutoShape 6">
          <a:extLst>
            <a:ext uri="{FF2B5EF4-FFF2-40B4-BE49-F238E27FC236}">
              <a16:creationId xmlns:a16="http://schemas.microsoft.com/office/drawing/2014/main" id="{CF92AAC9-7480-4893-B850-AF88C7B94D83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06F16355-0B0A-4F6A-AC53-442F0F2B678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1" name="AutoShape 5">
          <a:extLst>
            <a:ext uri="{FF2B5EF4-FFF2-40B4-BE49-F238E27FC236}">
              <a16:creationId xmlns:a16="http://schemas.microsoft.com/office/drawing/2014/main" id="{454A8EB8-5AF2-4CAA-A472-6E2CECBD4A4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391BFB9D-EFA2-495C-9A04-DE3AD950893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3" name="AutoShape 5">
          <a:extLst>
            <a:ext uri="{FF2B5EF4-FFF2-40B4-BE49-F238E27FC236}">
              <a16:creationId xmlns:a16="http://schemas.microsoft.com/office/drawing/2014/main" id="{EC75E9CA-6C69-4195-84E8-3DA342C6604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D6FA3804-25EA-41B0-960E-8675EEA92F8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5" name="AutoShape 5">
          <a:extLst>
            <a:ext uri="{FF2B5EF4-FFF2-40B4-BE49-F238E27FC236}">
              <a16:creationId xmlns:a16="http://schemas.microsoft.com/office/drawing/2014/main" id="{01159F13-216B-4CFB-89B4-FB46D96F541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92488D9-CCF0-4E70-94E0-ACCBC4362AB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7" name="AutoShape 5">
          <a:extLst>
            <a:ext uri="{FF2B5EF4-FFF2-40B4-BE49-F238E27FC236}">
              <a16:creationId xmlns:a16="http://schemas.microsoft.com/office/drawing/2014/main" id="{96882562-0E11-4B64-92F6-BD0783C5C83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29EFA15D-F665-4DDF-AFE0-ED5E7E2BBE1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9" name="AutoShape 4">
          <a:extLst>
            <a:ext uri="{FF2B5EF4-FFF2-40B4-BE49-F238E27FC236}">
              <a16:creationId xmlns:a16="http://schemas.microsoft.com/office/drawing/2014/main" id="{88B4AD18-F74B-4768-9086-AC7784EF09B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F0B247C9-86ED-42CC-B171-CEB06DE8ABA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21" name="AutoShape 6">
          <a:extLst>
            <a:ext uri="{FF2B5EF4-FFF2-40B4-BE49-F238E27FC236}">
              <a16:creationId xmlns:a16="http://schemas.microsoft.com/office/drawing/2014/main" id="{4F69FF19-0FB8-4D87-B33E-E03BAAB3937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EFD0818C-2A43-44A9-89C4-52EC728AB63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3" name="AutoShape 5">
          <a:extLst>
            <a:ext uri="{FF2B5EF4-FFF2-40B4-BE49-F238E27FC236}">
              <a16:creationId xmlns:a16="http://schemas.microsoft.com/office/drawing/2014/main" id="{379AA1D7-BD0E-49C7-BD15-33C7C3785AF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8092A4E2-4F5C-463A-9273-07C874BD064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5" name="AutoShape 5">
          <a:extLst>
            <a:ext uri="{FF2B5EF4-FFF2-40B4-BE49-F238E27FC236}">
              <a16:creationId xmlns:a16="http://schemas.microsoft.com/office/drawing/2014/main" id="{BB069048-FB12-45A4-A0E1-42581DA0402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4C4E6D4B-4E26-4FCF-97EC-0F0A41F8729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7" name="AutoShape 5">
          <a:extLst>
            <a:ext uri="{FF2B5EF4-FFF2-40B4-BE49-F238E27FC236}">
              <a16:creationId xmlns:a16="http://schemas.microsoft.com/office/drawing/2014/main" id="{2E2C68C4-75F6-4763-99FF-01D33B9DAE2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C3268C5C-49B8-40B4-8E95-D972983C53A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9" name="AutoShape 5">
          <a:extLst>
            <a:ext uri="{FF2B5EF4-FFF2-40B4-BE49-F238E27FC236}">
              <a16:creationId xmlns:a16="http://schemas.microsoft.com/office/drawing/2014/main" id="{E37ACF39-F735-4AE4-9DF3-C4F9607803E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42D98147-5B88-42FC-8FB0-E195A1D0C6B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1" name="AutoShape 4">
          <a:extLst>
            <a:ext uri="{FF2B5EF4-FFF2-40B4-BE49-F238E27FC236}">
              <a16:creationId xmlns:a16="http://schemas.microsoft.com/office/drawing/2014/main" id="{1734A5DF-C478-43D6-B6DC-C83E395E762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9F6A7D35-7C8C-4EEC-A669-D1D4A7789DB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3" name="AutoShape 6">
          <a:extLst>
            <a:ext uri="{FF2B5EF4-FFF2-40B4-BE49-F238E27FC236}">
              <a16:creationId xmlns:a16="http://schemas.microsoft.com/office/drawing/2014/main" id="{21D3EA14-F1A5-4DCB-BD10-A9B2E13DE11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525AA671-AF14-4A5F-A658-CF266E54528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5" name="AutoShape 5">
          <a:extLst>
            <a:ext uri="{FF2B5EF4-FFF2-40B4-BE49-F238E27FC236}">
              <a16:creationId xmlns:a16="http://schemas.microsoft.com/office/drawing/2014/main" id="{BA1AAAD6-499B-4B15-BADE-87B73F91BE6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4D345517-7101-4EAF-9941-44A506A61FB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7" name="AutoShape 5">
          <a:extLst>
            <a:ext uri="{FF2B5EF4-FFF2-40B4-BE49-F238E27FC236}">
              <a16:creationId xmlns:a16="http://schemas.microsoft.com/office/drawing/2014/main" id="{426AB666-2E1E-4B00-8822-E895DF1E179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8BE3AFCB-CAB8-441E-B313-1C6B5F73AF0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9" name="AutoShape 5">
          <a:extLst>
            <a:ext uri="{FF2B5EF4-FFF2-40B4-BE49-F238E27FC236}">
              <a16:creationId xmlns:a16="http://schemas.microsoft.com/office/drawing/2014/main" id="{D31AC6A6-D000-4819-9953-A0717722043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251ECF27-AE2B-4277-8585-EFF74FE22FC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1" name="AutoShape 5">
          <a:extLst>
            <a:ext uri="{FF2B5EF4-FFF2-40B4-BE49-F238E27FC236}">
              <a16:creationId xmlns:a16="http://schemas.microsoft.com/office/drawing/2014/main" id="{455951F4-4496-45A0-8B02-CA11EFB5A77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E3C75364-DA3D-43E8-8EC6-2347514A598F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3" name="AutoShape 4">
          <a:extLst>
            <a:ext uri="{FF2B5EF4-FFF2-40B4-BE49-F238E27FC236}">
              <a16:creationId xmlns:a16="http://schemas.microsoft.com/office/drawing/2014/main" id="{E5FA5ED4-2068-46BF-A53E-A5D578788322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884CDC52-3571-4FDC-9F15-91DA7D45981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5" name="AutoShape 6">
          <a:extLst>
            <a:ext uri="{FF2B5EF4-FFF2-40B4-BE49-F238E27FC236}">
              <a16:creationId xmlns:a16="http://schemas.microsoft.com/office/drawing/2014/main" id="{46B6A11B-DD11-4957-AB8F-DB33189221A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8B3D51EE-5856-4404-96E4-FFFA5BB6A56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" name="AutoShape 5">
          <a:extLst>
            <a:ext uri="{FF2B5EF4-FFF2-40B4-BE49-F238E27FC236}">
              <a16:creationId xmlns:a16="http://schemas.microsoft.com/office/drawing/2014/main" id="{5CD379B6-7C45-45B5-B026-AAE1D20FFE9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B10B1D63-CACA-402F-BCA6-7EA17B3BEA5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9" name="AutoShape 5">
          <a:extLst>
            <a:ext uri="{FF2B5EF4-FFF2-40B4-BE49-F238E27FC236}">
              <a16:creationId xmlns:a16="http://schemas.microsoft.com/office/drawing/2014/main" id="{E896FDAF-62D3-4075-B9A3-765107C7ADD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F52FCEF2-2B21-4116-B0F6-13A7E021B5E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" name="AutoShape 5">
          <a:extLst>
            <a:ext uri="{FF2B5EF4-FFF2-40B4-BE49-F238E27FC236}">
              <a16:creationId xmlns:a16="http://schemas.microsoft.com/office/drawing/2014/main" id="{F8577D5E-A211-43FE-ADFB-63F2301C9C6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9C052DC3-6AC3-491F-AB5B-00C6C3135B6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3" name="AutoShape 5">
          <a:extLst>
            <a:ext uri="{FF2B5EF4-FFF2-40B4-BE49-F238E27FC236}">
              <a16:creationId xmlns:a16="http://schemas.microsoft.com/office/drawing/2014/main" id="{5684EB33-1C28-4A37-8569-ACA6C2F4C6C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BB06A527-0FDC-4177-BB09-6603699E69AE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5" name="AutoShape 4">
          <a:extLst>
            <a:ext uri="{FF2B5EF4-FFF2-40B4-BE49-F238E27FC236}">
              <a16:creationId xmlns:a16="http://schemas.microsoft.com/office/drawing/2014/main" id="{31673B50-C031-4F26-AB0B-B1BEC90EEED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5F357448-990A-4E09-8232-AFED777AC66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7" name="AutoShape 6">
          <a:extLst>
            <a:ext uri="{FF2B5EF4-FFF2-40B4-BE49-F238E27FC236}">
              <a16:creationId xmlns:a16="http://schemas.microsoft.com/office/drawing/2014/main" id="{4D58F79B-FAF4-4290-97D4-9BC5FD9309D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171ED4FB-73B0-4578-AFB7-729E4120E5D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9" name="AutoShape 5">
          <a:extLst>
            <a:ext uri="{FF2B5EF4-FFF2-40B4-BE49-F238E27FC236}">
              <a16:creationId xmlns:a16="http://schemas.microsoft.com/office/drawing/2014/main" id="{6B6990AA-023E-43EC-883A-F6223A6A5E5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A374C364-C09E-4089-8CDA-CA574CEB84C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1" name="AutoShape 5">
          <a:extLst>
            <a:ext uri="{FF2B5EF4-FFF2-40B4-BE49-F238E27FC236}">
              <a16:creationId xmlns:a16="http://schemas.microsoft.com/office/drawing/2014/main" id="{9942603B-2469-4B2A-BC6E-15CD592D92E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2C02B838-9BFB-401F-81D5-F0F431A9FD2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3" name="AutoShape 5">
          <a:extLst>
            <a:ext uri="{FF2B5EF4-FFF2-40B4-BE49-F238E27FC236}">
              <a16:creationId xmlns:a16="http://schemas.microsoft.com/office/drawing/2014/main" id="{6D8EBBF9-729D-41A2-8ED7-A29F73EAD49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D54915FA-3FDE-4416-BD27-6AD3FA1A9AA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5" name="AutoShape 5">
          <a:extLst>
            <a:ext uri="{FF2B5EF4-FFF2-40B4-BE49-F238E27FC236}">
              <a16:creationId xmlns:a16="http://schemas.microsoft.com/office/drawing/2014/main" id="{1F50A32C-4BCC-497C-B728-FA6F15A6FED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49229E22-3543-4500-86FD-59480B392C06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7" name="AutoShape 4">
          <a:extLst>
            <a:ext uri="{FF2B5EF4-FFF2-40B4-BE49-F238E27FC236}">
              <a16:creationId xmlns:a16="http://schemas.microsoft.com/office/drawing/2014/main" id="{093756B8-784D-4E2A-BE06-9AC84599B432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FD53868D-E4F7-4DE4-9D41-FB2588F8419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9" name="AutoShape 6">
          <a:extLst>
            <a:ext uri="{FF2B5EF4-FFF2-40B4-BE49-F238E27FC236}">
              <a16:creationId xmlns:a16="http://schemas.microsoft.com/office/drawing/2014/main" id="{291355A3-9A05-48B6-AC87-656C56DBE08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A2A12FD0-82B0-4965-920E-555DF1E028C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1" name="AutoShape 5">
          <a:extLst>
            <a:ext uri="{FF2B5EF4-FFF2-40B4-BE49-F238E27FC236}">
              <a16:creationId xmlns:a16="http://schemas.microsoft.com/office/drawing/2014/main" id="{C27E33DC-883E-43D5-8EF0-D1D52AB4F00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E3802FCA-0C04-4418-8449-71BA3D007DF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3" name="AutoShape 5">
          <a:extLst>
            <a:ext uri="{FF2B5EF4-FFF2-40B4-BE49-F238E27FC236}">
              <a16:creationId xmlns:a16="http://schemas.microsoft.com/office/drawing/2014/main" id="{F030C914-0577-4F9F-8720-3D22150B196F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EF07BC15-D0BF-4051-AECD-0115C9693A8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5" name="AutoShape 5">
          <a:extLst>
            <a:ext uri="{FF2B5EF4-FFF2-40B4-BE49-F238E27FC236}">
              <a16:creationId xmlns:a16="http://schemas.microsoft.com/office/drawing/2014/main" id="{98B87EF5-2521-42A0-A00B-7EDC1561A66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51B89B38-39A1-4546-8BEC-237300EF095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7" name="AutoShape 5">
          <a:extLst>
            <a:ext uri="{FF2B5EF4-FFF2-40B4-BE49-F238E27FC236}">
              <a16:creationId xmlns:a16="http://schemas.microsoft.com/office/drawing/2014/main" id="{8BE800EA-995F-4291-BBBA-E9F6BE491FF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C2C349C0-74F9-4D28-9C5D-27D8ED661D4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79" name="AutoShape 4">
          <a:extLst>
            <a:ext uri="{FF2B5EF4-FFF2-40B4-BE49-F238E27FC236}">
              <a16:creationId xmlns:a16="http://schemas.microsoft.com/office/drawing/2014/main" id="{C29E5AE3-F926-4726-8146-8A268F48FD4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E16D4067-76A6-4259-BB63-24A67349FCB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81" name="AutoShape 6">
          <a:extLst>
            <a:ext uri="{FF2B5EF4-FFF2-40B4-BE49-F238E27FC236}">
              <a16:creationId xmlns:a16="http://schemas.microsoft.com/office/drawing/2014/main" id="{BB00AC7C-BA7D-415A-AF5B-D6EB1AB1337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1A949CBE-CACC-477B-8FD4-BDFD4003C6F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3" name="AutoShape 5">
          <a:extLst>
            <a:ext uri="{FF2B5EF4-FFF2-40B4-BE49-F238E27FC236}">
              <a16:creationId xmlns:a16="http://schemas.microsoft.com/office/drawing/2014/main" id="{F4564B6C-4141-4EB2-A5E4-1BABB5CC354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74EC06AD-5B3F-450B-8596-B96BA7E946D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5" name="AutoShape 5">
          <a:extLst>
            <a:ext uri="{FF2B5EF4-FFF2-40B4-BE49-F238E27FC236}">
              <a16:creationId xmlns:a16="http://schemas.microsoft.com/office/drawing/2014/main" id="{71CCF8F1-2094-43E4-BF95-56F5A21AF15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9EB4E8E2-BE7E-4965-8DB6-06AE03292EC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7" name="AutoShape 5">
          <a:extLst>
            <a:ext uri="{FF2B5EF4-FFF2-40B4-BE49-F238E27FC236}">
              <a16:creationId xmlns:a16="http://schemas.microsoft.com/office/drawing/2014/main" id="{51586E23-C4FE-406D-B76F-052C48915FB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2243CB4F-C0F2-4AC9-B01A-B14AAA55EF5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9" name="AutoShape 5">
          <a:extLst>
            <a:ext uri="{FF2B5EF4-FFF2-40B4-BE49-F238E27FC236}">
              <a16:creationId xmlns:a16="http://schemas.microsoft.com/office/drawing/2014/main" id="{91737D34-BAFA-4018-AAD6-CB393374661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83597E00-D2FB-4090-99EF-A93CBA60FAD7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1" name="AutoShape 4">
          <a:extLst>
            <a:ext uri="{FF2B5EF4-FFF2-40B4-BE49-F238E27FC236}">
              <a16:creationId xmlns:a16="http://schemas.microsoft.com/office/drawing/2014/main" id="{C041E79F-316B-4C60-BCE6-81144A875FDF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06879466-B199-49A4-869B-4BD74E05C12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3" name="AutoShape 6">
          <a:extLst>
            <a:ext uri="{FF2B5EF4-FFF2-40B4-BE49-F238E27FC236}">
              <a16:creationId xmlns:a16="http://schemas.microsoft.com/office/drawing/2014/main" id="{77BE4879-86DB-4816-8330-2684B907A0F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A1998A86-7B85-4200-B690-58FBD445BD8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5" name="AutoShape 5">
          <a:extLst>
            <a:ext uri="{FF2B5EF4-FFF2-40B4-BE49-F238E27FC236}">
              <a16:creationId xmlns:a16="http://schemas.microsoft.com/office/drawing/2014/main" id="{69C88951-EBE2-4243-BC9D-6FD90507F11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BAF9D677-C521-4F45-A28E-5CB22406152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7" name="AutoShape 5">
          <a:extLst>
            <a:ext uri="{FF2B5EF4-FFF2-40B4-BE49-F238E27FC236}">
              <a16:creationId xmlns:a16="http://schemas.microsoft.com/office/drawing/2014/main" id="{BD876483-ADAB-412D-BD7C-B10ABA6D28A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A8BF2223-A539-4348-9D55-235BFF36538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9" name="AutoShape 5">
          <a:extLst>
            <a:ext uri="{FF2B5EF4-FFF2-40B4-BE49-F238E27FC236}">
              <a16:creationId xmlns:a16="http://schemas.microsoft.com/office/drawing/2014/main" id="{2B5A2A53-38BB-4CF3-95EB-20224532CB0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93560F0D-42B2-49C1-888E-C0AE406742E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1" name="AutoShape 5">
          <a:extLst>
            <a:ext uri="{FF2B5EF4-FFF2-40B4-BE49-F238E27FC236}">
              <a16:creationId xmlns:a16="http://schemas.microsoft.com/office/drawing/2014/main" id="{85D71856-543C-4C5A-AA30-255D4D2CBF7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80C76063-7965-47C9-BB6F-E3E5DEEEDD2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3" name="AutoShape 4">
          <a:extLst>
            <a:ext uri="{FF2B5EF4-FFF2-40B4-BE49-F238E27FC236}">
              <a16:creationId xmlns:a16="http://schemas.microsoft.com/office/drawing/2014/main" id="{8A04C61C-8ABA-4C40-A364-68D7865BC67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95B2110A-8054-414D-AC70-C26B94460F5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5" name="AutoShape 6">
          <a:extLst>
            <a:ext uri="{FF2B5EF4-FFF2-40B4-BE49-F238E27FC236}">
              <a16:creationId xmlns:a16="http://schemas.microsoft.com/office/drawing/2014/main" id="{EFDDA75B-A050-4091-A74C-BDE9E5DF1A2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6820ADA4-B91C-4E46-8AAC-24F15865BBE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7" name="AutoShape 5">
          <a:extLst>
            <a:ext uri="{FF2B5EF4-FFF2-40B4-BE49-F238E27FC236}">
              <a16:creationId xmlns:a16="http://schemas.microsoft.com/office/drawing/2014/main" id="{90AA66E5-7D0E-46B2-AF24-C21B0C69F189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6A69D778-9D41-4FAA-AFF6-0EBE57FA69B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9" name="AutoShape 5">
          <a:extLst>
            <a:ext uri="{FF2B5EF4-FFF2-40B4-BE49-F238E27FC236}">
              <a16:creationId xmlns:a16="http://schemas.microsoft.com/office/drawing/2014/main" id="{1838B09C-2E84-4945-816F-C134EA46B4C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B62C0AD5-6D1C-4870-8331-56317379A1F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1" name="AutoShape 5">
          <a:extLst>
            <a:ext uri="{FF2B5EF4-FFF2-40B4-BE49-F238E27FC236}">
              <a16:creationId xmlns:a16="http://schemas.microsoft.com/office/drawing/2014/main" id="{9FEF93A4-C726-48B8-B28D-978DA5B904E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1907694C-6D26-4D7D-903F-4A431FA3F87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3" name="AutoShape 5">
          <a:extLst>
            <a:ext uri="{FF2B5EF4-FFF2-40B4-BE49-F238E27FC236}">
              <a16:creationId xmlns:a16="http://schemas.microsoft.com/office/drawing/2014/main" id="{BA1EA333-A7A1-4FD6-BDE3-BB06077E608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AA2B2BA6-90ED-4128-9D02-AF2F7C682E80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5" name="AutoShape 4">
          <a:extLst>
            <a:ext uri="{FF2B5EF4-FFF2-40B4-BE49-F238E27FC236}">
              <a16:creationId xmlns:a16="http://schemas.microsoft.com/office/drawing/2014/main" id="{016E1825-F8A4-4ADE-B67E-AE74F6CF74A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2A9752F9-C365-4550-AA8A-85D2F4D5D49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7" name="AutoShape 6">
          <a:extLst>
            <a:ext uri="{FF2B5EF4-FFF2-40B4-BE49-F238E27FC236}">
              <a16:creationId xmlns:a16="http://schemas.microsoft.com/office/drawing/2014/main" id="{21D87722-E24D-4C8C-B578-B99C6AAC9DC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3E494D00-7996-427E-9DBA-CE54803B659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9" name="AutoShape 5">
          <a:extLst>
            <a:ext uri="{FF2B5EF4-FFF2-40B4-BE49-F238E27FC236}">
              <a16:creationId xmlns:a16="http://schemas.microsoft.com/office/drawing/2014/main" id="{21504763-6ED7-439D-B11A-23950260CE1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EEE1D4CD-BB32-4EBB-B54E-39171DD0A43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1" name="AutoShape 5">
          <a:extLst>
            <a:ext uri="{FF2B5EF4-FFF2-40B4-BE49-F238E27FC236}">
              <a16:creationId xmlns:a16="http://schemas.microsoft.com/office/drawing/2014/main" id="{12EF92F0-B1E1-412D-BE0D-A6296F64484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26C51013-8982-4B2B-B111-90E6E49329C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3" name="AutoShape 5">
          <a:extLst>
            <a:ext uri="{FF2B5EF4-FFF2-40B4-BE49-F238E27FC236}">
              <a16:creationId xmlns:a16="http://schemas.microsoft.com/office/drawing/2014/main" id="{7A39C629-7122-42D7-A55B-49E093E27E1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BD43E39B-8F37-4C39-9192-F69103907C46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5" name="AutoShape 5">
          <a:extLst>
            <a:ext uri="{FF2B5EF4-FFF2-40B4-BE49-F238E27FC236}">
              <a16:creationId xmlns:a16="http://schemas.microsoft.com/office/drawing/2014/main" id="{16174B0B-72A6-4CB5-B3DB-BD7FD9A7666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060D9366-306C-4089-ADF6-E01D94AD9FEA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7" name="AutoShape 4">
          <a:extLst>
            <a:ext uri="{FF2B5EF4-FFF2-40B4-BE49-F238E27FC236}">
              <a16:creationId xmlns:a16="http://schemas.microsoft.com/office/drawing/2014/main" id="{806F527A-EC58-4164-A733-14A8A154634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9B858334-ECE1-4C84-9DF3-D9ABB5E2744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9" name="AutoShape 6">
          <a:extLst>
            <a:ext uri="{FF2B5EF4-FFF2-40B4-BE49-F238E27FC236}">
              <a16:creationId xmlns:a16="http://schemas.microsoft.com/office/drawing/2014/main" id="{D829CEF4-9C03-4265-9729-FAC18F8B738A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6BA11614-611A-4219-9A21-E181BE88479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1" name="AutoShape 5">
          <a:extLst>
            <a:ext uri="{FF2B5EF4-FFF2-40B4-BE49-F238E27FC236}">
              <a16:creationId xmlns:a16="http://schemas.microsoft.com/office/drawing/2014/main" id="{39F365F0-3215-49AC-8039-6CDD2B1B786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116035A8-4C59-4FD8-8F62-2FDA3745689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3" name="AutoShape 5">
          <a:extLst>
            <a:ext uri="{FF2B5EF4-FFF2-40B4-BE49-F238E27FC236}">
              <a16:creationId xmlns:a16="http://schemas.microsoft.com/office/drawing/2014/main" id="{0EC607A2-83D2-41F3-84E1-F5AB093211D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D2AB7425-B8B7-40C1-A2F0-092FE06140C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5" name="AutoShape 5">
          <a:extLst>
            <a:ext uri="{FF2B5EF4-FFF2-40B4-BE49-F238E27FC236}">
              <a16:creationId xmlns:a16="http://schemas.microsoft.com/office/drawing/2014/main" id="{CC46AEA7-4875-4F48-9C80-258CD5450BE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E046B249-C283-45B4-AA4B-8D98BD41809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7" name="AutoShape 5">
          <a:extLst>
            <a:ext uri="{FF2B5EF4-FFF2-40B4-BE49-F238E27FC236}">
              <a16:creationId xmlns:a16="http://schemas.microsoft.com/office/drawing/2014/main" id="{CD37C1ED-2AF4-419D-9E64-DDD4E74AA19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25E474C4-BB99-4CD6-A670-6C839F375486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9" name="AutoShape 4">
          <a:extLst>
            <a:ext uri="{FF2B5EF4-FFF2-40B4-BE49-F238E27FC236}">
              <a16:creationId xmlns:a16="http://schemas.microsoft.com/office/drawing/2014/main" id="{E7B1BFDA-D55E-452E-88C3-3D2B823FCBB9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89857F49-EDB5-4905-A560-83280542178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41" name="AutoShape 6">
          <a:extLst>
            <a:ext uri="{FF2B5EF4-FFF2-40B4-BE49-F238E27FC236}">
              <a16:creationId xmlns:a16="http://schemas.microsoft.com/office/drawing/2014/main" id="{FC205925-9C1B-4035-9B2A-97C95F4B808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774D71DF-A2CF-44F1-B212-4770679DF2C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3" name="AutoShape 5">
          <a:extLst>
            <a:ext uri="{FF2B5EF4-FFF2-40B4-BE49-F238E27FC236}">
              <a16:creationId xmlns:a16="http://schemas.microsoft.com/office/drawing/2014/main" id="{2AA83946-9544-4624-862B-3026560CA0DB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B55F7AA1-7109-42A6-ACEC-611C5574AA3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5" name="AutoShape 5">
          <a:extLst>
            <a:ext uri="{FF2B5EF4-FFF2-40B4-BE49-F238E27FC236}">
              <a16:creationId xmlns:a16="http://schemas.microsoft.com/office/drawing/2014/main" id="{A8CA4D04-6C2A-4B22-84BB-B6EC0D4ACF7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23B8D59E-5853-46E0-9C2E-E64D033D58F6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7" name="AutoShape 5">
          <a:extLst>
            <a:ext uri="{FF2B5EF4-FFF2-40B4-BE49-F238E27FC236}">
              <a16:creationId xmlns:a16="http://schemas.microsoft.com/office/drawing/2014/main" id="{3BE71FF7-6FFB-45D9-8AC2-32D817A9248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48632CF1-472C-4CCC-97D0-C85A3A9DCE6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9" name="AutoShape 5">
          <a:extLst>
            <a:ext uri="{FF2B5EF4-FFF2-40B4-BE49-F238E27FC236}">
              <a16:creationId xmlns:a16="http://schemas.microsoft.com/office/drawing/2014/main" id="{E074ADEC-F5AA-4431-AC18-F14843AE0B5C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72D3E350-433B-45FC-9182-CECAF9002401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1" name="AutoShape 4">
          <a:extLst>
            <a:ext uri="{FF2B5EF4-FFF2-40B4-BE49-F238E27FC236}">
              <a16:creationId xmlns:a16="http://schemas.microsoft.com/office/drawing/2014/main" id="{CCBAD85F-C08C-44E3-B13F-37BFB198C70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53ED0C3C-DB24-48F5-A02C-795186FEA2C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3" name="AutoShape 6">
          <a:extLst>
            <a:ext uri="{FF2B5EF4-FFF2-40B4-BE49-F238E27FC236}">
              <a16:creationId xmlns:a16="http://schemas.microsoft.com/office/drawing/2014/main" id="{F709D35E-3DC8-45B1-A944-D9ACA7194ACA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4606D549-FF9C-4DD0-8A15-BBECA9641FC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5" name="AutoShape 5">
          <a:extLst>
            <a:ext uri="{FF2B5EF4-FFF2-40B4-BE49-F238E27FC236}">
              <a16:creationId xmlns:a16="http://schemas.microsoft.com/office/drawing/2014/main" id="{8787732B-CC9E-43A6-92EB-DA79E82B8F54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F1D6B82E-44BA-46DF-8AD6-D0A98050D06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7" name="AutoShape 5">
          <a:extLst>
            <a:ext uri="{FF2B5EF4-FFF2-40B4-BE49-F238E27FC236}">
              <a16:creationId xmlns:a16="http://schemas.microsoft.com/office/drawing/2014/main" id="{CB5F5FE8-230F-468D-A36F-D3831E1396F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D8980650-59ED-44D1-84A8-546F434BFD08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9" name="AutoShape 5">
          <a:extLst>
            <a:ext uri="{FF2B5EF4-FFF2-40B4-BE49-F238E27FC236}">
              <a16:creationId xmlns:a16="http://schemas.microsoft.com/office/drawing/2014/main" id="{2AA446F3-4636-4868-98FA-644B083C5E3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04AC4C53-7EEE-4E16-B4F0-8402CFB9279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1" name="AutoShape 5">
          <a:extLst>
            <a:ext uri="{FF2B5EF4-FFF2-40B4-BE49-F238E27FC236}">
              <a16:creationId xmlns:a16="http://schemas.microsoft.com/office/drawing/2014/main" id="{842D44A0-9523-4476-91D5-5B3CF2ED364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7BE7963C-6E22-4CEA-B899-8545331038D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3" name="AutoShape 4">
          <a:extLst>
            <a:ext uri="{FF2B5EF4-FFF2-40B4-BE49-F238E27FC236}">
              <a16:creationId xmlns:a16="http://schemas.microsoft.com/office/drawing/2014/main" id="{2AFF3CB5-4CC8-451C-8870-C50F183802D2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E970F7A2-8B22-41C8-AA12-4F2675D5D26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5" name="AutoShape 6">
          <a:extLst>
            <a:ext uri="{FF2B5EF4-FFF2-40B4-BE49-F238E27FC236}">
              <a16:creationId xmlns:a16="http://schemas.microsoft.com/office/drawing/2014/main" id="{724606A2-A4EE-42B0-B71A-C5C0319B425E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B1F35A99-F300-440E-9829-D250548FE69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7" name="AutoShape 5">
          <a:extLst>
            <a:ext uri="{FF2B5EF4-FFF2-40B4-BE49-F238E27FC236}">
              <a16:creationId xmlns:a16="http://schemas.microsoft.com/office/drawing/2014/main" id="{2B0F9670-DECD-43B6-B099-EA073A6259EE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7A9D0812-E835-4CB5-A464-4AD67E28367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9" name="AutoShape 5">
          <a:extLst>
            <a:ext uri="{FF2B5EF4-FFF2-40B4-BE49-F238E27FC236}">
              <a16:creationId xmlns:a16="http://schemas.microsoft.com/office/drawing/2014/main" id="{C3B024CD-2AA7-4483-AA23-C7969BA9CB11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E281D9C0-8650-49C1-9657-75FC1F06908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1" name="AutoShape 5">
          <a:extLst>
            <a:ext uri="{FF2B5EF4-FFF2-40B4-BE49-F238E27FC236}">
              <a16:creationId xmlns:a16="http://schemas.microsoft.com/office/drawing/2014/main" id="{D783B772-1498-4C55-BE57-DFD320F5AB83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DC2DBEF1-2120-4DE5-AAE8-3943588344B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3" name="AutoShape 5">
          <a:extLst>
            <a:ext uri="{FF2B5EF4-FFF2-40B4-BE49-F238E27FC236}">
              <a16:creationId xmlns:a16="http://schemas.microsoft.com/office/drawing/2014/main" id="{B731A744-4AFB-4039-90CC-9053F529E0A5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8D8503B7-FB28-46CE-8510-2A3E5FF6804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5" name="AutoShape 4">
          <a:extLst>
            <a:ext uri="{FF2B5EF4-FFF2-40B4-BE49-F238E27FC236}">
              <a16:creationId xmlns:a16="http://schemas.microsoft.com/office/drawing/2014/main" id="{D7B3E1F1-0555-44DD-BE5B-2B7867E01C1C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8E6117BC-A5CE-48C2-9642-CA1A1020303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7" name="AutoShape 6">
          <a:extLst>
            <a:ext uri="{FF2B5EF4-FFF2-40B4-BE49-F238E27FC236}">
              <a16:creationId xmlns:a16="http://schemas.microsoft.com/office/drawing/2014/main" id="{B3C506B2-F84C-4757-B9FA-3C045734F8EE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DF0B23C6-1DCE-4FBA-BF44-7C7A78D80600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9" name="AutoShape 5">
          <a:extLst>
            <a:ext uri="{FF2B5EF4-FFF2-40B4-BE49-F238E27FC236}">
              <a16:creationId xmlns:a16="http://schemas.microsoft.com/office/drawing/2014/main" id="{01162AB8-A0F5-4241-B9C8-04878CCEAFDA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15D889AF-EE92-41AA-BFB9-5A7B13D704B4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1" name="AutoShape 5">
          <a:extLst>
            <a:ext uri="{FF2B5EF4-FFF2-40B4-BE49-F238E27FC236}">
              <a16:creationId xmlns:a16="http://schemas.microsoft.com/office/drawing/2014/main" id="{8EBD2F8D-0C68-4BA1-A80D-A928FA2F68B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F179B269-9CB9-46EB-BB23-8FFDB50A7CE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3" name="AutoShape 5">
          <a:extLst>
            <a:ext uri="{FF2B5EF4-FFF2-40B4-BE49-F238E27FC236}">
              <a16:creationId xmlns:a16="http://schemas.microsoft.com/office/drawing/2014/main" id="{01697392-C0E8-4F6B-B64F-E8589E853B4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856B7437-DE46-4634-8263-1532FBE0CBB7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5" name="AutoShape 5">
          <a:extLst>
            <a:ext uri="{FF2B5EF4-FFF2-40B4-BE49-F238E27FC236}">
              <a16:creationId xmlns:a16="http://schemas.microsoft.com/office/drawing/2014/main" id="{A8E67E19-5E77-498D-B3E2-C5B8AEE65809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90D38D1A-A691-4B42-9598-958AEED1DA3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7" name="AutoShape 4">
          <a:extLst>
            <a:ext uri="{FF2B5EF4-FFF2-40B4-BE49-F238E27FC236}">
              <a16:creationId xmlns:a16="http://schemas.microsoft.com/office/drawing/2014/main" id="{3AAEA721-5FE5-4BB8-8109-CC82361CDCDB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2B9AA571-9662-429C-BE78-1E802C9B82A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9" name="AutoShape 6">
          <a:extLst>
            <a:ext uri="{FF2B5EF4-FFF2-40B4-BE49-F238E27FC236}">
              <a16:creationId xmlns:a16="http://schemas.microsoft.com/office/drawing/2014/main" id="{CAE7DE6A-36A7-4BD6-B18F-863E066BC53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0" name="AutoShape 3">
          <a:extLst>
            <a:ext uri="{FF2B5EF4-FFF2-40B4-BE49-F238E27FC236}">
              <a16:creationId xmlns:a16="http://schemas.microsoft.com/office/drawing/2014/main" id="{D369ED84-3630-4F3E-813C-B08BDBABA90C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1" name="AutoShape 5">
          <a:extLst>
            <a:ext uri="{FF2B5EF4-FFF2-40B4-BE49-F238E27FC236}">
              <a16:creationId xmlns:a16="http://schemas.microsoft.com/office/drawing/2014/main" id="{5B5B53DA-69F3-4204-9814-DCE2B6B01A5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2" name="AutoShape 3">
          <a:extLst>
            <a:ext uri="{FF2B5EF4-FFF2-40B4-BE49-F238E27FC236}">
              <a16:creationId xmlns:a16="http://schemas.microsoft.com/office/drawing/2014/main" id="{1C7DC0E3-4E77-449C-9D76-DF2D7B780F63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3" name="AutoShape 5">
          <a:extLst>
            <a:ext uri="{FF2B5EF4-FFF2-40B4-BE49-F238E27FC236}">
              <a16:creationId xmlns:a16="http://schemas.microsoft.com/office/drawing/2014/main" id="{31A048F3-7E9B-4EE4-A6D2-DE25D894C63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4" name="AutoShape 3">
          <a:extLst>
            <a:ext uri="{FF2B5EF4-FFF2-40B4-BE49-F238E27FC236}">
              <a16:creationId xmlns:a16="http://schemas.microsoft.com/office/drawing/2014/main" id="{CAB9B1D9-F19D-48D0-BD1D-689DFBF69311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5" name="AutoShape 5">
          <a:extLst>
            <a:ext uri="{FF2B5EF4-FFF2-40B4-BE49-F238E27FC236}">
              <a16:creationId xmlns:a16="http://schemas.microsoft.com/office/drawing/2014/main" id="{A0B392C0-CAE7-45C9-ACCE-430FFA63F8E2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6" name="AutoShape 3">
          <a:extLst>
            <a:ext uri="{FF2B5EF4-FFF2-40B4-BE49-F238E27FC236}">
              <a16:creationId xmlns:a16="http://schemas.microsoft.com/office/drawing/2014/main" id="{BA526D98-67C3-479C-A355-4D12E50820B2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7" name="AutoShape 5">
          <a:extLst>
            <a:ext uri="{FF2B5EF4-FFF2-40B4-BE49-F238E27FC236}">
              <a16:creationId xmlns:a16="http://schemas.microsoft.com/office/drawing/2014/main" id="{37C6014C-EB2D-4671-BBDB-A788758FA8F8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76A5C888-A67C-403B-AC7C-75B39AD801A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99" name="AutoShape 4">
          <a:extLst>
            <a:ext uri="{FF2B5EF4-FFF2-40B4-BE49-F238E27FC236}">
              <a16:creationId xmlns:a16="http://schemas.microsoft.com/office/drawing/2014/main" id="{9457208E-D7F9-431A-B7CB-F820259CD4C4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5AF806BE-6B10-41BF-8230-5C8C2863FBD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01" name="AutoShape 6">
          <a:extLst>
            <a:ext uri="{FF2B5EF4-FFF2-40B4-BE49-F238E27FC236}">
              <a16:creationId xmlns:a16="http://schemas.microsoft.com/office/drawing/2014/main" id="{8EDD485D-6F81-42C5-B9CD-03C7421079C5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AA1F62C7-791B-4C67-9CA1-1BEFB529B10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3" name="AutoShape 5">
          <a:extLst>
            <a:ext uri="{FF2B5EF4-FFF2-40B4-BE49-F238E27FC236}">
              <a16:creationId xmlns:a16="http://schemas.microsoft.com/office/drawing/2014/main" id="{7C48CE01-D12B-4B30-B523-323A86A9E39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6707A2F2-97F9-47E1-848D-F948EBCF89D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5" name="AutoShape 5">
          <a:extLst>
            <a:ext uri="{FF2B5EF4-FFF2-40B4-BE49-F238E27FC236}">
              <a16:creationId xmlns:a16="http://schemas.microsoft.com/office/drawing/2014/main" id="{8F727867-3AC5-4A46-B2FC-6F06FCCAFDC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EBA38010-660B-4B95-9DFA-2F26FCB5700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7" name="AutoShape 5">
          <a:extLst>
            <a:ext uri="{FF2B5EF4-FFF2-40B4-BE49-F238E27FC236}">
              <a16:creationId xmlns:a16="http://schemas.microsoft.com/office/drawing/2014/main" id="{A7F90766-0DAF-4090-AAAA-03F6F9ABA60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6B6E90BD-CEFE-4D9E-B445-C051F8F8046D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9" name="AutoShape 5">
          <a:extLst>
            <a:ext uri="{FF2B5EF4-FFF2-40B4-BE49-F238E27FC236}">
              <a16:creationId xmlns:a16="http://schemas.microsoft.com/office/drawing/2014/main" id="{D9282E56-D26B-4DE0-B8AA-28EF5E0EDD8B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F238DB34-FF1D-45A2-9CF2-565B225A638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1" name="AutoShape 4">
          <a:extLst>
            <a:ext uri="{FF2B5EF4-FFF2-40B4-BE49-F238E27FC236}">
              <a16:creationId xmlns:a16="http://schemas.microsoft.com/office/drawing/2014/main" id="{8973723B-FD6C-4BC1-AF44-6716673479FD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9EC45FB8-F373-4E9C-9AF7-A7BF69E92A4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3" name="AutoShape 6">
          <a:extLst>
            <a:ext uri="{FF2B5EF4-FFF2-40B4-BE49-F238E27FC236}">
              <a16:creationId xmlns:a16="http://schemas.microsoft.com/office/drawing/2014/main" id="{AF452A18-0694-4A5E-95AA-005C2A055648}"/>
            </a:ext>
          </a:extLst>
        </xdr:cNvPr>
        <xdr:cNvSpPr>
          <a:spLocks/>
        </xdr:cNvSpPr>
      </xdr:nvSpPr>
      <xdr:spPr bwMode="auto">
        <a:xfrm>
          <a:off x="6829425" y="11087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D2BA76A1-A7FE-4E2F-A169-B07FF33BAE0D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5" name="AutoShape 5">
          <a:extLst>
            <a:ext uri="{FF2B5EF4-FFF2-40B4-BE49-F238E27FC236}">
              <a16:creationId xmlns:a16="http://schemas.microsoft.com/office/drawing/2014/main" id="{2E1FAE93-1568-4789-8B2F-E86903D313A5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79F34166-0D94-4CB6-AABF-961586CC964E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7" name="AutoShape 5">
          <a:extLst>
            <a:ext uri="{FF2B5EF4-FFF2-40B4-BE49-F238E27FC236}">
              <a16:creationId xmlns:a16="http://schemas.microsoft.com/office/drawing/2014/main" id="{A92C67BC-F6D3-4C80-95D2-C8FAB7052610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2EC370F5-B06E-4AD5-A003-F9B737DD1C47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9" name="AutoShape 5">
          <a:extLst>
            <a:ext uri="{FF2B5EF4-FFF2-40B4-BE49-F238E27FC236}">
              <a16:creationId xmlns:a16="http://schemas.microsoft.com/office/drawing/2014/main" id="{7146629D-637B-4BBE-BCA0-2CD6450D7A9F}"/>
            </a:ext>
          </a:extLst>
        </xdr:cNvPr>
        <xdr:cNvSpPr>
          <a:spLocks/>
        </xdr:cNvSpPr>
      </xdr:nvSpPr>
      <xdr:spPr bwMode="auto">
        <a:xfrm>
          <a:off x="68294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D5EBB5F-8671-4129-86B4-ACD624126C7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1" name="AutoShape 5">
          <a:extLst>
            <a:ext uri="{FF2B5EF4-FFF2-40B4-BE49-F238E27FC236}">
              <a16:creationId xmlns:a16="http://schemas.microsoft.com/office/drawing/2014/main" id="{4B70D940-5EB7-419C-B7A6-A4B3566F109A}"/>
            </a:ext>
          </a:extLst>
        </xdr:cNvPr>
        <xdr:cNvSpPr>
          <a:spLocks/>
        </xdr:cNvSpPr>
      </xdr:nvSpPr>
      <xdr:spPr bwMode="auto">
        <a:xfrm>
          <a:off x="68294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8FBE02C-10BF-4D98-B74B-87CC1DF8602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5DC78272-F8AB-481D-AE8D-CCB033C6923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E06A9E3-DADE-420D-9F0D-BF70288A2B6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5BD5E98-C630-4F16-8C1C-4085169E344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3DE49F52-F811-4B35-A96A-F017C9AAE1C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309D08BF-5C36-476F-BEFE-13754F100AF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D7ADC75-9B82-4BD1-9984-5CE15071EA8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5D231512-8CA7-4535-B362-D55CD63DEC5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8689E07D-1D59-4F92-94BB-01C65947E41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30C979B6-2D0F-4258-BD65-E51D446676E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A8AD5703-9E51-4513-8508-415FA0DA663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78843F8A-063C-468A-A2A7-62B2FAE3763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1340B8A-39DC-4400-A9B3-6F4B1896057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2AB03386-352A-4BBE-B635-20B1A9ECABC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A26D5247-72DF-4447-A3A5-BBF065702DD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63C63053-056A-467D-9D50-E8F7C9E4CBD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D9882380-6728-4CA8-8B70-449BB6F803E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7B82131A-9588-4FCB-BF75-B9390598FF2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ADD5B3D5-9920-4EFA-BDAB-572CCD69DEA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BFBAAA3F-7405-43C6-AE97-B915E558EAD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4F0BD43E-BC15-45FC-A62C-95927498571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4B7608DB-AA6B-43A6-B05A-B57A0AC516E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64641D-4665-4F5A-A64A-D9E1979FEBD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F0FA491E-428E-4F1F-B454-E8FE8AFCD4E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5C016E72-DC04-41FC-9098-79B90493941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A941BF06-B991-43A2-A580-5330D752BCF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C3B25963-34B9-41B9-8D2D-B1A99763009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5B9EB57A-E45B-482E-B7BD-5B51B4D27FB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AA20E75D-8707-4ED0-A995-C4C738A8E44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B899222-6D82-426E-9D76-D9613194B3D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B373EB15-AD3F-439B-B8CF-9DD5C37002F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CF90A00F-24C6-49B2-9378-6C3A7AE310C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C6734898-C12B-4326-8DAE-15EE080B57D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51F820B3-3A92-4464-B6C0-412BB04EA67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D6BAE9F5-55DB-4402-95A4-C278EC9474B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4272EA0C-AF0D-4BA2-906C-B88DD93FC9F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F2180AA2-80BF-471D-9B6F-C39D31903EF1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AA5F99D9-6DD4-4AAF-861F-2D8C5DD69DB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603ACB7F-6CB4-416D-A9B9-34F52C6EA65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31F6723E-BA70-4E14-A613-B83D28822F8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709F06EF-D4AC-4574-A6C1-37D10A150DA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19BDA96A-71FA-4EDF-91CB-EDFD242F895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8820139B-FE5F-40C9-BD66-C07EF0D1F51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AB36D8D6-B07B-4C33-AFDD-76C6B23E1F3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654BA5F0-34F4-4856-949C-9BDF9379718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8E8019CE-5F14-4D59-9199-7322D18C47F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5479FD28-DBB2-439F-A705-6A59171A83D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A270FCD5-5315-4496-B0EF-50AAC715D45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442F117D-52E5-43E8-9C45-C253EB234D2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34067A09-E90A-4ACA-BF79-1EF56C98637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059C04F-CF79-4A5F-B2C0-E296EFEFF40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8938E4D2-466D-4E8A-B55B-A30F1B44C0E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9A4427E-0278-486A-8B6B-6929A1C06A6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D85CA1E2-D582-4A4C-916F-78325976408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66B6454C-1553-4F59-AE18-A80BEEC3F87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8FC11D81-6582-46E1-9DF7-E2261B6293E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D81707E2-4EE3-43A3-8D6C-4A5D95FF8BC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60D0E324-B0C5-4ECD-A792-C5860FDC3B0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A4A8531A-A597-4DC7-9865-EB0D51672C5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58B4923B-80C1-4C4E-AB9A-7D212A3ADE8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EE9517B0-DDD5-46F5-A13D-8EB6B803DC6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FC51881D-AB96-4403-A9DD-EA970F546EF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1AB5042B-14B8-43EC-A501-C1358702C19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7665AACD-255E-4F1B-A3D7-6937EEE7945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F010CC01-809E-4D3A-8F86-D5E7D82E912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C7689826-855D-45F6-B13C-7FD1B6C1993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A603725D-207B-40D7-BE6B-025EF23A27E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C411E1B9-D10C-4D5E-9270-1E4FF94F3E5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ABE2F927-71E6-41DB-9A45-6128BF3DEE2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2FD4DA7B-9F02-4235-AB5D-5BD568B3DBD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A96703B5-E0A2-43C9-8852-2BF41ACD648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8E7B5062-F5CB-4F6B-808F-E33CFC951C3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46C3942F-E2C6-4442-8B26-137D518E3DF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380760E0-BD52-4399-BC70-74C3B1BD0C1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1800EAE4-ED35-4D0A-A063-78BFE6F9F6E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7" name="AutoShape 6">
          <a:extLst>
            <a:ext uri="{FF2B5EF4-FFF2-40B4-BE49-F238E27FC236}">
              <a16:creationId xmlns:a16="http://schemas.microsoft.com/office/drawing/2014/main" id="{FBA47956-ED6A-4E39-84F4-417B3486867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773E6755-B48C-46E3-927D-E229DE1899D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F13DEA4F-34D3-43EB-8E88-A80214ADA21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809FC819-46F0-487D-ADF7-69216A7F926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A5282003-4914-45D1-B761-BECBE7711BB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B2F4967E-543A-404F-88AA-5672B1B2BD8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9BDC52DA-7672-47C2-8AA7-4311B674183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A1A992AA-98E4-4043-9D80-167170B7D0C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9074D4BD-2C81-4379-953D-4B85A21BEF6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E5A3462D-90F3-4072-BB5F-A1B4D4F4F75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2B334840-8DE2-43F9-8B70-E723C795040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C375602F-162F-4B0A-B52B-E93B4646EA8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9" name="AutoShape 6">
          <a:extLst>
            <a:ext uri="{FF2B5EF4-FFF2-40B4-BE49-F238E27FC236}">
              <a16:creationId xmlns:a16="http://schemas.microsoft.com/office/drawing/2014/main" id="{F9277AC2-CB2C-46EC-A6C8-61B58A9653A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D1A8D332-2AF7-468B-B152-3A10217EEBD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45EC8877-17C4-44EB-B380-C712C8A1A09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5F830CE1-C14E-4D22-BEAF-955820B0131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A5CFC7EA-878A-455D-A5BA-3FFCCE2C20D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55ACB0D7-761F-4635-99AF-CF143E2FD8B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B8D77ECC-230B-4D16-AE7B-9CC1FB6CB77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82EACF82-C82E-4A2C-B7DA-9EC0E4353C4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1D2509F2-BA8F-4583-9F59-13CB2A34671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8FB101FA-0F13-4C5F-B5E2-B89AADABD25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5AE3D105-1FCE-4420-975D-5C7A59555B4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4B074EA4-9E0D-485E-8835-42504D795A2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01" name="AutoShape 6">
          <a:extLst>
            <a:ext uri="{FF2B5EF4-FFF2-40B4-BE49-F238E27FC236}">
              <a16:creationId xmlns:a16="http://schemas.microsoft.com/office/drawing/2014/main" id="{6451932A-D458-4A7D-A058-CE166761096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DD25A503-A938-4F5F-8EF3-6117863CD13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722F7254-17E1-47F2-BF34-8A91E9B4512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97B98F57-4896-4BA8-8160-AEDD3B8B79D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7D8EE272-F563-4C49-B649-43FAA0D9E91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79153558-59F2-4098-8F5D-4FFCE84E8D8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15CF8F1B-A6E0-4D55-8703-BD5F84E6972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B28ABEDC-45CB-4CCA-8CF5-2C18D9D5553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C3F04EB3-5E15-4CE1-B5D2-D1FA6B937C0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5E592B88-F095-4ACA-9372-8F3560AF736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CC329E18-AD33-42A1-B32A-5912ECB71DE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4B1C699A-7DFC-4B14-B332-6FF53399510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3" name="AutoShape 6">
          <a:extLst>
            <a:ext uri="{FF2B5EF4-FFF2-40B4-BE49-F238E27FC236}">
              <a16:creationId xmlns:a16="http://schemas.microsoft.com/office/drawing/2014/main" id="{2FEE9E61-E781-4FDD-A7C2-6DA97F6AC44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41CB92C2-0B74-4DC5-8C58-F87A23CF651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0CD548CA-77BE-4154-8A9B-F73844D0F55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256BE06-271F-493B-ADCB-D2F8945B967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66F56007-E11A-4A40-A475-3D8747E9FD9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E6AFF2BA-8D6B-4850-B335-98AA7417E2F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F630123B-3F68-46FD-AB8A-46FD82BD864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DA44B53C-ADA1-4ABE-8B55-7B7C0E9F025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7932065F-D97C-4CA1-B9D5-1BBCC847FDE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B6F2F265-E359-40E9-ADEB-E5E9879CDD18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8D6C9FBA-B74E-40F5-BF8D-206F5ED08DC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350D5EA6-26A9-45DD-80F5-94C6504DB1C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5" name="AutoShape 6">
          <a:extLst>
            <a:ext uri="{FF2B5EF4-FFF2-40B4-BE49-F238E27FC236}">
              <a16:creationId xmlns:a16="http://schemas.microsoft.com/office/drawing/2014/main" id="{6BFF4946-FA76-4A4A-9717-DFC446768A9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51AB7A1C-C6F1-4C0B-BDFC-C4B8EB2765E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D32AD1AA-C5AB-406B-86C0-121BC777747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48188978-F857-44D8-9E94-A7A97671324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E5BF9B1D-5E9D-4DB5-8C06-BDA37533625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E0C91847-8B35-4EB3-B97E-1879E66FAA8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2CA9AEF6-C6C9-4EF0-B6E0-298CCD7BFB3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57A30810-9C9E-4C0D-9FB4-5AC1B8FD660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5A813CE1-68A2-4F0D-9934-80B9A6CF37B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3EF20BF6-17C1-4EDB-A410-43EE59BAFA4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2BAA5A92-6129-4041-B0CE-6F6E806F4AB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459FF905-9FED-4543-B4AB-C197EDA4A6D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D6777AC6-D14E-4272-BCB9-8823955E020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3C0D2CD6-6DB8-4BB1-B108-9157A2DD043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37D03B39-1D22-4318-BC1E-73C2B8FB907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EB23AEC5-3CCE-4572-AB8F-6FAA71F0F71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801B7D35-7F97-4A7F-9DA6-610F70E158C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81FCBA0A-2112-4EB5-90E5-600FAC3CA8A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D6C22BE0-E27A-4140-BA19-75EEC21071C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BB8B3758-26E3-4D18-800C-5A7F0806C4D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C0628B7F-F47C-4452-B526-EC85D5DE884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BB7B3D7E-1962-4129-951C-B49BE6928DB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390878FA-B0DF-41A9-9458-793C4E3E2AD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00F4771F-4A39-460E-B44D-11F4E17531A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9" name="AutoShape 6">
          <a:extLst>
            <a:ext uri="{FF2B5EF4-FFF2-40B4-BE49-F238E27FC236}">
              <a16:creationId xmlns:a16="http://schemas.microsoft.com/office/drawing/2014/main" id="{679923CA-E0C6-4EE9-8BBD-905D2733EC8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DDFE738F-5A20-43D2-A65A-40BE077EFEB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E7F1A08F-504E-463A-AF46-2EB6A693412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F5148FE8-6EFF-4EA3-A349-8B5EC353C66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A60C190B-8AC6-427D-8159-AF9D65E0D49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40A2D7DA-4A97-4BAE-9964-80E187D507A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DCCCA004-30C1-4C9E-84F0-AD535466D18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980D039D-D264-4381-996C-A4BCBA226A8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F6D9CF40-DCED-48AC-BB84-52955670E13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8FF1AFB0-3261-4F0C-9C8B-0B320F05F52E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7895E3A0-ADEC-4897-8ED0-07F8B241808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DD6385D1-0AA3-44E7-95A3-5C1E66CE43A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61" name="AutoShape 6">
          <a:extLst>
            <a:ext uri="{FF2B5EF4-FFF2-40B4-BE49-F238E27FC236}">
              <a16:creationId xmlns:a16="http://schemas.microsoft.com/office/drawing/2014/main" id="{DD37D46C-97B5-4796-BC09-69260DCDEE4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989F6D02-BFB5-4D39-9D34-6B4D7BB23BC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E14B5B00-F9E5-4272-84DA-7C8963551B0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82241247-DB92-4410-87EB-279BD338AEA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93045A8F-B9F9-4CC6-A736-AC8858FA031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8D8F0E9D-8042-4237-9CD5-DAEC5F07DBA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0CC5C938-DB44-4BF9-8917-F43549F0F3B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75C17EB9-4047-4CD7-BFB6-3EA305CD51C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56D38A5F-104C-4F7D-BC15-6B035959EBE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E875F471-BF43-4CC3-9225-BAA4E41A46D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9B50A519-4288-4AE0-AA1F-C68E3A07E14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A9B60CDF-CB4A-47DC-B878-A2FE940447B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3" name="AutoShape 6">
          <a:extLst>
            <a:ext uri="{FF2B5EF4-FFF2-40B4-BE49-F238E27FC236}">
              <a16:creationId xmlns:a16="http://schemas.microsoft.com/office/drawing/2014/main" id="{D0E1654E-C48F-48CB-A014-F8CFF2DC43C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4CA8F00-518C-406D-B9A7-D81383DDB9F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968799A2-A826-461C-B9F6-D73D334CFC3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C7E1FB67-C842-4EF7-83FD-B2946B6803F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34EE31CC-0210-4C1F-AB8F-570949B18D3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E83EF06E-A623-49F3-9161-AC6CD07C261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4681ED62-1A75-491C-BB39-F056BD6A6A7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C634264-D13A-4920-BC5A-7920A47C5DD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B314D8AC-13E9-4B0D-856F-AF472CBEA29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25E3D9DF-F04F-475F-BBAD-73065BF4D96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5EF330C2-A52B-425A-96E7-0DA45FC9E6A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DEB5EEE9-B6CB-4753-9B4C-9D67F75DCAB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6CCE1276-E493-47AD-AA4C-B3747A62791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F1C49239-F471-4452-A0F6-F7954FD70FC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279759FF-0B62-428F-9A86-19683854FDE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7A298BD0-54B4-48D0-9FFD-116A85BD66E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7297DF22-5868-4A6D-9D69-97473971B69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F4D599A3-B2B4-424D-A077-756C1DA8F7E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C49E2789-9E39-4617-A0B9-93A8C8B5C8A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F23DD2A8-1142-4764-AC98-992D0A42BE6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E4D6CBED-D53C-47DE-850A-17B6567C6B3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0B334C14-E584-4BF6-AEA6-CCB6167B95B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6FC3E43B-9861-4075-BD13-DCB035E5E65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4855628F-8B38-490D-9700-E15B5563802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49874B72-E5A0-4313-AA80-148CF354DA9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F77578A3-3B68-463E-8FB4-AA7CBBF113B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FBC31FFB-E8EE-4741-B89A-A55EE911BCD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2590D4A2-32FC-48D4-93AF-BC10CEC38CB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7E851E0A-56D1-4B1C-BB8A-FE07A07445D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FB3966B0-95B3-462A-BC99-738131497A4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4D2DC47F-741F-4246-A123-3B930BC84CA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0D45D722-6EFB-41D9-BFC7-C79A5BADFFF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F380BF25-AC0D-4BEB-A2D8-51AB571D4CB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80B8358F-C101-4C66-8BD8-86E031C2303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7" name="AutoShape 3">
          <a:extLst>
            <a:ext uri="{FF2B5EF4-FFF2-40B4-BE49-F238E27FC236}">
              <a16:creationId xmlns:a16="http://schemas.microsoft.com/office/drawing/2014/main" id="{A88D41AC-2EE1-4BF9-9409-CE5ABB31115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8" name="AutoShape 5">
          <a:extLst>
            <a:ext uri="{FF2B5EF4-FFF2-40B4-BE49-F238E27FC236}">
              <a16:creationId xmlns:a16="http://schemas.microsoft.com/office/drawing/2014/main" id="{51D7564F-3A40-4707-A982-56D7F01601B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C793D845-FB16-41FE-B13F-5EEDDF3F98B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0" name="AutoShape 3">
          <a:extLst>
            <a:ext uri="{FF2B5EF4-FFF2-40B4-BE49-F238E27FC236}">
              <a16:creationId xmlns:a16="http://schemas.microsoft.com/office/drawing/2014/main" id="{263E1FFD-0113-4B3D-8523-518FDDB0A39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3B94773A-6E80-48B8-AE8F-296A1E49211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688758A6-F709-4F1E-B508-704AA6810FE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44EF1C7E-46A7-4429-8B10-FE4E5E1B91F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B4211F3B-AB7A-4D32-999C-9575FB39FD5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ABBF4329-4D65-4540-98D2-7B575954305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C0086761-5420-4B0E-BDE4-8299654D10B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FB8CFA8E-1314-426A-A374-DEA7B6A7352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A2A32BA7-CB1A-4B69-A4A2-7D2A22FDB43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AEE6992-08D2-441E-B994-BC619B2A374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56A90255-0741-4A40-935B-0DE00C94A38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993702A3-7D28-4EF9-84CE-F22E8624C9E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9428EAB5-5FE3-42D9-94D2-87A4D0CCEBB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3" name="AutoShape 3">
          <a:extLst>
            <a:ext uri="{FF2B5EF4-FFF2-40B4-BE49-F238E27FC236}">
              <a16:creationId xmlns:a16="http://schemas.microsoft.com/office/drawing/2014/main" id="{66DC3122-8FD0-4CF9-BB05-8B3356DA172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8209132D-70DE-4210-8337-6DAA3A8AADE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D9731F76-A02C-4AED-BCD8-61747F2EE92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1C2AF993-65B5-4398-B1F3-0B62FF76455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FC90FD5F-7B68-4A32-BC01-7008D4CDA97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CB6B519F-F4C0-4EF6-AD2B-405E3609B74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BB5B1D88-052E-49D6-A96A-1D699ED71C6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78B7F730-E147-4806-AC00-9B82ABA5862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0E6D9120-A5D2-4D05-9C7B-CC29922081E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93F9CD32-6D34-44B3-B9F8-55C66BB9E7C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3D94CCD9-7953-48EF-B73A-89CBD2718D3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B49417C-D9E3-4318-8305-FD43C1EB3D2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A9BD295B-C3CD-428E-AB97-3A3BAB823B2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ECC0F11C-F719-40A7-98B0-C0F587EBA8E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CBB29D37-7739-4D84-B517-C5E0EB2909F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57349097-7900-4C4A-BF0C-E8948F58559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89A51285-0317-4C7B-A8EA-1F999D8A378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B23ABABA-CFDC-4D47-B5CC-CC5A11C086D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1" name="AutoShape 3">
          <a:extLst>
            <a:ext uri="{FF2B5EF4-FFF2-40B4-BE49-F238E27FC236}">
              <a16:creationId xmlns:a16="http://schemas.microsoft.com/office/drawing/2014/main" id="{961C3794-A68D-4B52-80EE-2F5B28E6D80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27906AE8-BF30-488E-AF99-EDA8F7A2ECD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3" name="AutoShape 3">
          <a:extLst>
            <a:ext uri="{FF2B5EF4-FFF2-40B4-BE49-F238E27FC236}">
              <a16:creationId xmlns:a16="http://schemas.microsoft.com/office/drawing/2014/main" id="{84FDC1AD-36E3-47D1-B9ED-276D139C59D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E2644093-A591-4861-8891-0FD35AF81F6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387FB6A4-6C5C-4ADA-9FD4-6DBBB23CCA8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2A0B85BF-D4D5-46CE-BBF2-916F7343A84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6320C81B-0465-479F-ADC8-220703372DB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483D2EC4-2C42-4377-92AE-E0899C30CC5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7C1F70B0-B7EB-421D-B7B3-6B5508D0E28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B7733FDC-0444-4AE7-85FA-86ADB090545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825E7C16-DDDA-4222-934C-9ADAF153752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BD01D7C9-42DD-470A-BEB2-395AD4A25B1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C400FFF8-A741-4C4E-858F-60313169DCE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8B6C778A-B8A3-4000-972F-43C389C5EB5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1924A8F5-4D1D-4437-B694-603BED9EF36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6" name="AutoShape 5">
          <a:extLst>
            <a:ext uri="{FF2B5EF4-FFF2-40B4-BE49-F238E27FC236}">
              <a16:creationId xmlns:a16="http://schemas.microsoft.com/office/drawing/2014/main" id="{A02B0543-740F-4CD9-ABCE-1D18CF2EF26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3D43C4B8-A335-41EF-9590-B3EB858522E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8" name="AutoShape 5">
          <a:extLst>
            <a:ext uri="{FF2B5EF4-FFF2-40B4-BE49-F238E27FC236}">
              <a16:creationId xmlns:a16="http://schemas.microsoft.com/office/drawing/2014/main" id="{1450E2EB-94BD-4D96-B1C2-B6DD460C1D6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D1EF26F7-0DBF-4D14-9D9E-5E95FC08F7C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0" name="AutoShape 5">
          <a:extLst>
            <a:ext uri="{FF2B5EF4-FFF2-40B4-BE49-F238E27FC236}">
              <a16:creationId xmlns:a16="http://schemas.microsoft.com/office/drawing/2014/main" id="{1DBE2997-B643-4562-9552-8B770DEFD31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D5C8F6CC-D2DD-46B4-A36E-7968ECB60BF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2" name="AutoShape 5">
          <a:extLst>
            <a:ext uri="{FF2B5EF4-FFF2-40B4-BE49-F238E27FC236}">
              <a16:creationId xmlns:a16="http://schemas.microsoft.com/office/drawing/2014/main" id="{9BD9B69B-8D7A-4C55-90E9-F7CBDECF48E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FBC5435E-61FE-4B3D-A2C5-08E97005914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A87B0C49-ECCB-4827-8B83-E28EC9BA316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5" name="AutoShape 5">
          <a:extLst>
            <a:ext uri="{FF2B5EF4-FFF2-40B4-BE49-F238E27FC236}">
              <a16:creationId xmlns:a16="http://schemas.microsoft.com/office/drawing/2014/main" id="{EF0A5A2D-ABFA-4037-935E-B00362010E5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CACCF78E-8D9C-45BC-AADC-417912CFE21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D49C6103-BFB3-4CDE-BDE0-05B81353D16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C9DA08DC-CBFC-4011-8590-67C37244D8F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9" name="AutoShape 5">
          <a:extLst>
            <a:ext uri="{FF2B5EF4-FFF2-40B4-BE49-F238E27FC236}">
              <a16:creationId xmlns:a16="http://schemas.microsoft.com/office/drawing/2014/main" id="{EBFE8408-2A5E-40E4-94B9-9FDABBAB580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20A23CE7-A5E9-4B71-B22E-6BA2BFAC251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1" name="AutoShape 5">
          <a:extLst>
            <a:ext uri="{FF2B5EF4-FFF2-40B4-BE49-F238E27FC236}">
              <a16:creationId xmlns:a16="http://schemas.microsoft.com/office/drawing/2014/main" id="{925DE283-2093-415E-9E32-A7EDC28BE02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185C59A1-320D-4F23-BC62-7E4031423F2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978F1415-DCA4-40E7-AA74-16FCABA30DB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4" name="AutoShape 5">
          <a:extLst>
            <a:ext uri="{FF2B5EF4-FFF2-40B4-BE49-F238E27FC236}">
              <a16:creationId xmlns:a16="http://schemas.microsoft.com/office/drawing/2014/main" id="{EAC4C2E4-6527-4C4E-A091-EEF625C51B5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657DFFAF-F84D-47C7-AE22-D696F4CF68C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6" name="AutoShape 5">
          <a:extLst>
            <a:ext uri="{FF2B5EF4-FFF2-40B4-BE49-F238E27FC236}">
              <a16:creationId xmlns:a16="http://schemas.microsoft.com/office/drawing/2014/main" id="{733CB5ED-CEBF-4A28-A96C-76E1BE4AE0E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B6EC4CE8-4FC9-4C1B-9B3E-5FEAA36CF61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8" name="AutoShape 5">
          <a:extLst>
            <a:ext uri="{FF2B5EF4-FFF2-40B4-BE49-F238E27FC236}">
              <a16:creationId xmlns:a16="http://schemas.microsoft.com/office/drawing/2014/main" id="{3E4FE99A-B9AB-4C67-8674-76EC1D89E73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858BA1EF-4EB6-4481-A4BA-2FE9636D186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0" name="AutoShape 5">
          <a:extLst>
            <a:ext uri="{FF2B5EF4-FFF2-40B4-BE49-F238E27FC236}">
              <a16:creationId xmlns:a16="http://schemas.microsoft.com/office/drawing/2014/main" id="{6737A921-1FAD-469B-A724-F3BEDC5E698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C553812F-B83C-4C67-B1C3-1662E8D1E71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59A5A963-73F6-4182-B8DC-9278B5654DA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3" name="AutoShape 5">
          <a:extLst>
            <a:ext uri="{FF2B5EF4-FFF2-40B4-BE49-F238E27FC236}">
              <a16:creationId xmlns:a16="http://schemas.microsoft.com/office/drawing/2014/main" id="{87DA4EFA-209E-49B1-9C3B-8BD17E76985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A5BDC55F-A475-4656-A13F-57EA52380D4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5" name="AutoShape 5">
          <a:extLst>
            <a:ext uri="{FF2B5EF4-FFF2-40B4-BE49-F238E27FC236}">
              <a16:creationId xmlns:a16="http://schemas.microsoft.com/office/drawing/2014/main" id="{6F230036-C61A-4F29-BB06-093A116D327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F184F5A3-EE99-4500-AEF8-91241494A76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7" name="AutoShape 5">
          <a:extLst>
            <a:ext uri="{FF2B5EF4-FFF2-40B4-BE49-F238E27FC236}">
              <a16:creationId xmlns:a16="http://schemas.microsoft.com/office/drawing/2014/main" id="{2D8705D7-8D95-4E59-A48A-78CA54664F2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B735BEE9-2CFD-4992-B1C3-44D5C5BB2F7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9" name="AutoShape 5">
          <a:extLst>
            <a:ext uri="{FF2B5EF4-FFF2-40B4-BE49-F238E27FC236}">
              <a16:creationId xmlns:a16="http://schemas.microsoft.com/office/drawing/2014/main" id="{CD2F389C-C596-49AB-B20B-B1BD66EC9FF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A3E0942D-9BD1-4025-869A-DC4284A7275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23A18C1B-3C41-400F-AE09-7E810DC7AD7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2" name="AutoShape 5">
          <a:extLst>
            <a:ext uri="{FF2B5EF4-FFF2-40B4-BE49-F238E27FC236}">
              <a16:creationId xmlns:a16="http://schemas.microsoft.com/office/drawing/2014/main" id="{705DF3C2-BC1C-483D-856D-10561E7B4A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25756E7C-0242-4B51-A6A8-D9A38EF3916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4" name="AutoShape 5">
          <a:extLst>
            <a:ext uri="{FF2B5EF4-FFF2-40B4-BE49-F238E27FC236}">
              <a16:creationId xmlns:a16="http://schemas.microsoft.com/office/drawing/2014/main" id="{7966DFFE-E4BF-4165-AB19-14CFF2C5C85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4DAFDC61-CACD-409F-BDEB-94F2C209530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" name="AutoShape 5">
          <a:extLst>
            <a:ext uri="{FF2B5EF4-FFF2-40B4-BE49-F238E27FC236}">
              <a16:creationId xmlns:a16="http://schemas.microsoft.com/office/drawing/2014/main" id="{853B40A4-3373-4CA6-AD78-27794BC8215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1F1093C7-7FA1-4799-9599-B3FF9CC19AD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8" name="AutoShape 5">
          <a:extLst>
            <a:ext uri="{FF2B5EF4-FFF2-40B4-BE49-F238E27FC236}">
              <a16:creationId xmlns:a16="http://schemas.microsoft.com/office/drawing/2014/main" id="{2FA3263E-B6E0-4405-BDEA-A5B982670FC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900B7040-3AE1-49DC-BEF4-320968B8BB1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A2E5D03A-C5AD-4561-8132-E5A1407AA2F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1" name="AutoShape 5">
          <a:extLst>
            <a:ext uri="{FF2B5EF4-FFF2-40B4-BE49-F238E27FC236}">
              <a16:creationId xmlns:a16="http://schemas.microsoft.com/office/drawing/2014/main" id="{F29A9CE5-E807-478B-85FB-127830E43AD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479D96E2-6C28-4928-ACC4-26CA45FE2FA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3" name="AutoShape 5">
          <a:extLst>
            <a:ext uri="{FF2B5EF4-FFF2-40B4-BE49-F238E27FC236}">
              <a16:creationId xmlns:a16="http://schemas.microsoft.com/office/drawing/2014/main" id="{48484F18-A55A-4FD7-8EB1-73564F6C5D7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B7C5ECA3-F504-4E28-8D9C-6953E0F4283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5" name="AutoShape 5">
          <a:extLst>
            <a:ext uri="{FF2B5EF4-FFF2-40B4-BE49-F238E27FC236}">
              <a16:creationId xmlns:a16="http://schemas.microsoft.com/office/drawing/2014/main" id="{3F7ABF23-43BE-47C4-AFB9-B8E26EDBAA5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6E4FF19E-52C4-4BDD-802F-CC10838A961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7" name="AutoShape 5">
          <a:extLst>
            <a:ext uri="{FF2B5EF4-FFF2-40B4-BE49-F238E27FC236}">
              <a16:creationId xmlns:a16="http://schemas.microsoft.com/office/drawing/2014/main" id="{DB2C1E14-DE1E-4AC2-ABDC-44F0691A767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8A5397E4-6393-4609-9A34-82A0F60689E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5934EE83-BED6-4338-853F-F450415E2C5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0" name="AutoShape 5">
          <a:extLst>
            <a:ext uri="{FF2B5EF4-FFF2-40B4-BE49-F238E27FC236}">
              <a16:creationId xmlns:a16="http://schemas.microsoft.com/office/drawing/2014/main" id="{79305C5A-6C23-43C7-9662-63BF607F66D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A246BE1B-8BDE-401F-B87E-31A9B709D5B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2" name="AutoShape 5">
          <a:extLst>
            <a:ext uri="{FF2B5EF4-FFF2-40B4-BE49-F238E27FC236}">
              <a16:creationId xmlns:a16="http://schemas.microsoft.com/office/drawing/2014/main" id="{001560D5-3E22-4E1C-8CC1-E606FBC4559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FD678B5D-BEF9-4F9A-801D-A71F0051E54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4" name="AutoShape 5">
          <a:extLst>
            <a:ext uri="{FF2B5EF4-FFF2-40B4-BE49-F238E27FC236}">
              <a16:creationId xmlns:a16="http://schemas.microsoft.com/office/drawing/2014/main" id="{D417827B-E224-40E1-8DA8-B691B4F6678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EF06FD08-3857-4C8A-A9F2-33CE668D214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6" name="AutoShape 5">
          <a:extLst>
            <a:ext uri="{FF2B5EF4-FFF2-40B4-BE49-F238E27FC236}">
              <a16:creationId xmlns:a16="http://schemas.microsoft.com/office/drawing/2014/main" id="{0419437E-820E-4529-88AF-E497E618188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5C699637-778F-41FC-992E-BED3090F62D4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BB647F76-C858-4F92-9B1E-92F0C4595133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81C8CB93-4951-4D4F-81F8-BC0DF14C01C8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7D02D78C-DFC9-4FA9-B616-78827B54C2EF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A22FB721-5798-47C2-B877-C40DC0CBA6CB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A7DF560F-554F-4D4A-92D2-B60A45F66BAC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CF52A4AF-654A-4F6E-AB83-C5E3676FF344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40B0426A-6A0A-4287-83B3-9C8E4259C4DD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345BEBA6-DB37-487D-82D2-3B6697720644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9FE62207-1C70-497B-B729-F0C2C10C7485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B1A6D99E-2F46-4374-81D3-DE22890C62A4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4D623265-7D79-431C-BA12-7F8EADF025BE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76F50259-87A7-4433-B87A-BAF6ECC1D9AF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461D48C0-E828-4D6D-9B51-C33107607BDA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DC378BA8-3C67-496C-B3D0-23B6738AB1A5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D9FEC088-739D-4F0B-8BEE-0B6EBDE9D08F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3" name="AutoShape 6">
          <a:extLst>
            <a:ext uri="{FF2B5EF4-FFF2-40B4-BE49-F238E27FC236}">
              <a16:creationId xmlns:a16="http://schemas.microsoft.com/office/drawing/2014/main" id="{49A660DB-FA75-4332-B7F6-F2A74EEFABE0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086305B4-3895-4C49-A384-5B1A8F036DAB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5" name="AutoShape 6">
          <a:extLst>
            <a:ext uri="{FF2B5EF4-FFF2-40B4-BE49-F238E27FC236}">
              <a16:creationId xmlns:a16="http://schemas.microsoft.com/office/drawing/2014/main" id="{717AE87A-3749-442F-AB42-5999A2712FDE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7288AF34-307C-483B-AEFA-A7B3994C8222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7" name="AutoShape 6">
          <a:extLst>
            <a:ext uri="{FF2B5EF4-FFF2-40B4-BE49-F238E27FC236}">
              <a16:creationId xmlns:a16="http://schemas.microsoft.com/office/drawing/2014/main" id="{7BE9D6B6-21E1-4933-8EE9-A08049FC1251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BB69DED9-B7DF-42D1-A3C6-C4DE2AB11156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9" name="AutoShape 6">
          <a:extLst>
            <a:ext uri="{FF2B5EF4-FFF2-40B4-BE49-F238E27FC236}">
              <a16:creationId xmlns:a16="http://schemas.microsoft.com/office/drawing/2014/main" id="{A85FD704-1A94-4974-BE06-3F905DB18BE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C6DFA0D3-5474-4348-B9F6-4CF1DC73B526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1" name="AutoShape 6">
          <a:extLst>
            <a:ext uri="{FF2B5EF4-FFF2-40B4-BE49-F238E27FC236}">
              <a16:creationId xmlns:a16="http://schemas.microsoft.com/office/drawing/2014/main" id="{31C3BD75-FD47-4854-BEDD-B4F6735A8168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8BDC0BB0-CAC0-4A72-83DB-19892DC71D75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3" name="AutoShape 6">
          <a:extLst>
            <a:ext uri="{FF2B5EF4-FFF2-40B4-BE49-F238E27FC236}">
              <a16:creationId xmlns:a16="http://schemas.microsoft.com/office/drawing/2014/main" id="{8EA25F9C-E93A-43BF-851C-36B1F27AAE91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5CF133DC-9B98-48F5-92CD-3512276CE7A9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5" name="AutoShape 6">
          <a:extLst>
            <a:ext uri="{FF2B5EF4-FFF2-40B4-BE49-F238E27FC236}">
              <a16:creationId xmlns:a16="http://schemas.microsoft.com/office/drawing/2014/main" id="{9D067DA2-0244-4991-B721-D4E7C143EAC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7A4EA5B6-5F82-43B3-B92D-132F731399A9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7" name="AutoShape 6">
          <a:extLst>
            <a:ext uri="{FF2B5EF4-FFF2-40B4-BE49-F238E27FC236}">
              <a16:creationId xmlns:a16="http://schemas.microsoft.com/office/drawing/2014/main" id="{FC404311-D425-4EF0-95B1-E89DE190C4FE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FB0C38B7-9C71-48C6-99E4-8CF28AF8C150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9" name="AutoShape 6">
          <a:extLst>
            <a:ext uri="{FF2B5EF4-FFF2-40B4-BE49-F238E27FC236}">
              <a16:creationId xmlns:a16="http://schemas.microsoft.com/office/drawing/2014/main" id="{67990C96-4904-43F4-8059-C90563E43C28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3FAE65E5-8049-4045-95EE-E33475829E1B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1" name="AutoShape 6">
          <a:extLst>
            <a:ext uri="{FF2B5EF4-FFF2-40B4-BE49-F238E27FC236}">
              <a16:creationId xmlns:a16="http://schemas.microsoft.com/office/drawing/2014/main" id="{2BC69063-9A2A-46D2-A05C-85CBC9C22B5F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FC3D63FC-5264-4F9B-9724-8ACD63A2A99E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3" name="AutoShape 6">
          <a:extLst>
            <a:ext uri="{FF2B5EF4-FFF2-40B4-BE49-F238E27FC236}">
              <a16:creationId xmlns:a16="http://schemas.microsoft.com/office/drawing/2014/main" id="{15E53B5B-D34C-4692-AF84-80A7C772E7D4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4C071A09-C96E-4FD6-A3D4-7225B9988188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5" name="AutoShape 6">
          <a:extLst>
            <a:ext uri="{FF2B5EF4-FFF2-40B4-BE49-F238E27FC236}">
              <a16:creationId xmlns:a16="http://schemas.microsoft.com/office/drawing/2014/main" id="{518291A6-BEB1-4461-BBB3-5C4CA7C4421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0AC847BB-2C91-4915-9105-FB20E75D2D8B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7" name="AutoShape 6">
          <a:extLst>
            <a:ext uri="{FF2B5EF4-FFF2-40B4-BE49-F238E27FC236}">
              <a16:creationId xmlns:a16="http://schemas.microsoft.com/office/drawing/2014/main" id="{3A2913AE-588F-4C09-BC93-423AFDF57A5C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6460C0E2-337E-49B1-8CDD-7A4EFF1583DC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9" name="AutoShape 6">
          <a:extLst>
            <a:ext uri="{FF2B5EF4-FFF2-40B4-BE49-F238E27FC236}">
              <a16:creationId xmlns:a16="http://schemas.microsoft.com/office/drawing/2014/main" id="{7C19D5CC-657C-463E-8430-E9151D58CCB4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FDBFF292-9379-4C3C-979C-319F920F807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1" name="AutoShape 6">
          <a:extLst>
            <a:ext uri="{FF2B5EF4-FFF2-40B4-BE49-F238E27FC236}">
              <a16:creationId xmlns:a16="http://schemas.microsoft.com/office/drawing/2014/main" id="{2EB86C37-4748-4F1D-BDC1-7F5E8B6A4622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3B624D2D-5EA3-4D64-BD23-BA81B9715A79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5E5F163F-165B-445F-A8A5-82C48497E29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824A4EDC-59AE-4DC4-9877-F04080CCEFF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5" name="AutoShape 6">
          <a:extLst>
            <a:ext uri="{FF2B5EF4-FFF2-40B4-BE49-F238E27FC236}">
              <a16:creationId xmlns:a16="http://schemas.microsoft.com/office/drawing/2014/main" id="{3375F240-B814-46D9-AB4C-D7590D954D6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E2FAD915-C7A1-4D3F-9E83-66B8617AE15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7" name="AutoShape 5">
          <a:extLst>
            <a:ext uri="{FF2B5EF4-FFF2-40B4-BE49-F238E27FC236}">
              <a16:creationId xmlns:a16="http://schemas.microsoft.com/office/drawing/2014/main" id="{3A121F87-C43C-4B97-88F5-74458B581E6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7E0A370F-2C73-477D-A00E-B30A24A55AF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9" name="AutoShape 5">
          <a:extLst>
            <a:ext uri="{FF2B5EF4-FFF2-40B4-BE49-F238E27FC236}">
              <a16:creationId xmlns:a16="http://schemas.microsoft.com/office/drawing/2014/main" id="{6B51F8F0-5070-470F-8420-A3CB1D9D2B8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B9324489-C262-4006-96A6-B9F37B1FABB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1" name="AutoShape 5">
          <a:extLst>
            <a:ext uri="{FF2B5EF4-FFF2-40B4-BE49-F238E27FC236}">
              <a16:creationId xmlns:a16="http://schemas.microsoft.com/office/drawing/2014/main" id="{4829FBC0-9B2D-4A85-8FE3-C1D227CEFC7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B4D68332-F425-472F-9FC0-5EAA6886FEF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3" name="AutoShape 5">
          <a:extLst>
            <a:ext uri="{FF2B5EF4-FFF2-40B4-BE49-F238E27FC236}">
              <a16:creationId xmlns:a16="http://schemas.microsoft.com/office/drawing/2014/main" id="{F56486D6-269C-4D8D-99BF-1B34E384C7B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F88DEE6A-2083-4EED-A523-E2398960955F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7673DC2E-1A31-45A5-AB15-2A113BF03EB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96A2A8F7-EEEF-4A24-B0E7-E94C50442C6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7" name="AutoShape 6">
          <a:extLst>
            <a:ext uri="{FF2B5EF4-FFF2-40B4-BE49-F238E27FC236}">
              <a16:creationId xmlns:a16="http://schemas.microsoft.com/office/drawing/2014/main" id="{D36A4320-607E-45C1-8119-3C533A4B873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2264A7BB-7289-4696-B5A1-C29063C452A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9" name="AutoShape 5">
          <a:extLst>
            <a:ext uri="{FF2B5EF4-FFF2-40B4-BE49-F238E27FC236}">
              <a16:creationId xmlns:a16="http://schemas.microsoft.com/office/drawing/2014/main" id="{65948859-48B7-4639-BC99-2A14A53762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ECEC8FE0-3D3B-4A4D-9C1D-212430EEFE6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1" name="AutoShape 5">
          <a:extLst>
            <a:ext uri="{FF2B5EF4-FFF2-40B4-BE49-F238E27FC236}">
              <a16:creationId xmlns:a16="http://schemas.microsoft.com/office/drawing/2014/main" id="{69087571-F0E1-4F86-8CEC-8F1D93CC37F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3D7642D0-489C-48D4-9046-9189B962C74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3" name="AutoShape 5">
          <a:extLst>
            <a:ext uri="{FF2B5EF4-FFF2-40B4-BE49-F238E27FC236}">
              <a16:creationId xmlns:a16="http://schemas.microsoft.com/office/drawing/2014/main" id="{1D450F5D-7EC1-4B5C-8677-D1A806AE60B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C90F5BE-2B20-4EB3-8DB2-F476D81F030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5" name="AutoShape 5">
          <a:extLst>
            <a:ext uri="{FF2B5EF4-FFF2-40B4-BE49-F238E27FC236}">
              <a16:creationId xmlns:a16="http://schemas.microsoft.com/office/drawing/2014/main" id="{1FA41F32-1EFD-43EE-BC89-C36A6A5F428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F10926F4-FD71-43DA-BE93-5FC808D5BD5E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37CC1B65-7090-41E0-ADCE-435C5B8AFCE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5DF6223B-1C7C-46BC-964C-7C8125F0491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9" name="AutoShape 6">
          <a:extLst>
            <a:ext uri="{FF2B5EF4-FFF2-40B4-BE49-F238E27FC236}">
              <a16:creationId xmlns:a16="http://schemas.microsoft.com/office/drawing/2014/main" id="{920A24AE-807A-4B75-B122-AC067A59B2F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A07C37D9-2483-48EB-B84B-4D2E12F1BF8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1" name="AutoShape 5">
          <a:extLst>
            <a:ext uri="{FF2B5EF4-FFF2-40B4-BE49-F238E27FC236}">
              <a16:creationId xmlns:a16="http://schemas.microsoft.com/office/drawing/2014/main" id="{3A58DB8A-0CB7-4B7D-BCCC-309DAEA7ED9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F29F5619-FEED-4C79-B255-C505299D161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3" name="AutoShape 5">
          <a:extLst>
            <a:ext uri="{FF2B5EF4-FFF2-40B4-BE49-F238E27FC236}">
              <a16:creationId xmlns:a16="http://schemas.microsoft.com/office/drawing/2014/main" id="{BC9952C5-F826-4670-A5EA-141E7050C11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98CE6085-1FE8-4D70-B138-0942E21A5D7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5" name="AutoShape 5">
          <a:extLst>
            <a:ext uri="{FF2B5EF4-FFF2-40B4-BE49-F238E27FC236}">
              <a16:creationId xmlns:a16="http://schemas.microsoft.com/office/drawing/2014/main" id="{0CDB2B96-B494-491E-914F-A451AA88500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6" name="AutoShape 3">
          <a:extLst>
            <a:ext uri="{FF2B5EF4-FFF2-40B4-BE49-F238E27FC236}">
              <a16:creationId xmlns:a16="http://schemas.microsoft.com/office/drawing/2014/main" id="{11C53DD6-3915-41AF-AA46-2BE856DA60F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7" name="AutoShape 5">
          <a:extLst>
            <a:ext uri="{FF2B5EF4-FFF2-40B4-BE49-F238E27FC236}">
              <a16:creationId xmlns:a16="http://schemas.microsoft.com/office/drawing/2014/main" id="{8CAA32E6-5C75-49CA-B5E1-7324B9DDC84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D8D63D31-BA8E-466B-AD7D-F12E93D55D5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6A5D4EAC-9F08-4A17-B68E-C55D423AD3F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9DA18028-E677-4AA6-BAA3-E99990B1F6B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01" name="AutoShape 6">
          <a:extLst>
            <a:ext uri="{FF2B5EF4-FFF2-40B4-BE49-F238E27FC236}">
              <a16:creationId xmlns:a16="http://schemas.microsoft.com/office/drawing/2014/main" id="{2AAC565E-A215-4DFD-A5D1-D36FBCE2BEA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C9F4F33E-42F0-46B2-AE30-E59327719FC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3" name="AutoShape 5">
          <a:extLst>
            <a:ext uri="{FF2B5EF4-FFF2-40B4-BE49-F238E27FC236}">
              <a16:creationId xmlns:a16="http://schemas.microsoft.com/office/drawing/2014/main" id="{08A7C565-775F-493F-B359-C376188317A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B31A948C-0518-4448-9B08-EDA941553EA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5" name="AutoShape 5">
          <a:extLst>
            <a:ext uri="{FF2B5EF4-FFF2-40B4-BE49-F238E27FC236}">
              <a16:creationId xmlns:a16="http://schemas.microsoft.com/office/drawing/2014/main" id="{2D7417DE-60E9-4F06-8A57-B48AACEE39B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D3B446E8-8430-4E79-8953-63C42640487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7" name="AutoShape 5">
          <a:extLst>
            <a:ext uri="{FF2B5EF4-FFF2-40B4-BE49-F238E27FC236}">
              <a16:creationId xmlns:a16="http://schemas.microsoft.com/office/drawing/2014/main" id="{0443F357-AC99-4BAA-8A9D-C9D314634BF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3B2F983D-6EA4-4F2E-ACAF-47A57C0EF28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9" name="AutoShape 5">
          <a:extLst>
            <a:ext uri="{FF2B5EF4-FFF2-40B4-BE49-F238E27FC236}">
              <a16:creationId xmlns:a16="http://schemas.microsoft.com/office/drawing/2014/main" id="{8EECF683-E338-4B99-BF3E-F8DA8BB890E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43222829-1B59-40D2-901B-E3F05F08DB5C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1" name="AutoShape 4">
          <a:extLst>
            <a:ext uri="{FF2B5EF4-FFF2-40B4-BE49-F238E27FC236}">
              <a16:creationId xmlns:a16="http://schemas.microsoft.com/office/drawing/2014/main" id="{DC60D827-1B58-4461-8E92-9B215761F4B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67F423D0-6530-46A6-ACAF-35AC8D42B4C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3" name="AutoShape 6">
          <a:extLst>
            <a:ext uri="{FF2B5EF4-FFF2-40B4-BE49-F238E27FC236}">
              <a16:creationId xmlns:a16="http://schemas.microsoft.com/office/drawing/2014/main" id="{0E753956-A851-4801-BD89-D3A21BC9571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4AC2A8A4-204D-4CDC-BE93-5691525742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5" name="AutoShape 5">
          <a:extLst>
            <a:ext uri="{FF2B5EF4-FFF2-40B4-BE49-F238E27FC236}">
              <a16:creationId xmlns:a16="http://schemas.microsoft.com/office/drawing/2014/main" id="{3FD69AA7-D56B-4AD7-AA34-39E137A7229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CF9F9D62-2785-4CBE-AF7B-6997253AFDE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7" name="AutoShape 5">
          <a:extLst>
            <a:ext uri="{FF2B5EF4-FFF2-40B4-BE49-F238E27FC236}">
              <a16:creationId xmlns:a16="http://schemas.microsoft.com/office/drawing/2014/main" id="{D1CB8850-2708-4928-9C09-F88FD250461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FF407A2D-F6E8-4E6A-9937-9B2F5B16131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9" name="AutoShape 5">
          <a:extLst>
            <a:ext uri="{FF2B5EF4-FFF2-40B4-BE49-F238E27FC236}">
              <a16:creationId xmlns:a16="http://schemas.microsoft.com/office/drawing/2014/main" id="{D1BC8616-7EE9-4206-801B-3D48FBDD619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9C40F068-0C3A-4804-8384-B094092ADB7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1" name="AutoShape 5">
          <a:extLst>
            <a:ext uri="{FF2B5EF4-FFF2-40B4-BE49-F238E27FC236}">
              <a16:creationId xmlns:a16="http://schemas.microsoft.com/office/drawing/2014/main" id="{715C9FEF-25A3-4F3F-B979-E1988855B5F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262AA92D-1003-44C4-A3C6-440BB1BAE0F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3" name="AutoShape 4">
          <a:extLst>
            <a:ext uri="{FF2B5EF4-FFF2-40B4-BE49-F238E27FC236}">
              <a16:creationId xmlns:a16="http://schemas.microsoft.com/office/drawing/2014/main" id="{56DC5C7D-AED9-4C06-A8A8-42BEC427CEA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3F0858F6-4DA8-49A1-ACF4-A53891F1074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5" name="AutoShape 6">
          <a:extLst>
            <a:ext uri="{FF2B5EF4-FFF2-40B4-BE49-F238E27FC236}">
              <a16:creationId xmlns:a16="http://schemas.microsoft.com/office/drawing/2014/main" id="{7ACC35F5-4669-46B4-B5C0-3DBE1E30AF7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7E69AB87-1BFC-44A1-AE0F-2FF465A506E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7" name="AutoShape 5">
          <a:extLst>
            <a:ext uri="{FF2B5EF4-FFF2-40B4-BE49-F238E27FC236}">
              <a16:creationId xmlns:a16="http://schemas.microsoft.com/office/drawing/2014/main" id="{14025CFB-D903-4887-94B6-0F6E521ED50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68EFE98A-F362-4295-BE0B-520AD43988D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9" name="AutoShape 5">
          <a:extLst>
            <a:ext uri="{FF2B5EF4-FFF2-40B4-BE49-F238E27FC236}">
              <a16:creationId xmlns:a16="http://schemas.microsoft.com/office/drawing/2014/main" id="{FBCDF3A8-7AEA-4B20-BE73-81AA0581AC3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0" name="AutoShape 3">
          <a:extLst>
            <a:ext uri="{FF2B5EF4-FFF2-40B4-BE49-F238E27FC236}">
              <a16:creationId xmlns:a16="http://schemas.microsoft.com/office/drawing/2014/main" id="{B07C2AE6-A767-4505-8A01-65AFE5DC779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1" name="AutoShape 5">
          <a:extLst>
            <a:ext uri="{FF2B5EF4-FFF2-40B4-BE49-F238E27FC236}">
              <a16:creationId xmlns:a16="http://schemas.microsoft.com/office/drawing/2014/main" id="{949F3AA2-6217-4A15-B0CA-9C1FFAC3CA4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98D61ABB-DFA7-4ACC-B579-4A4AE87EEE3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3" name="AutoShape 5">
          <a:extLst>
            <a:ext uri="{FF2B5EF4-FFF2-40B4-BE49-F238E27FC236}">
              <a16:creationId xmlns:a16="http://schemas.microsoft.com/office/drawing/2014/main" id="{DE8072E6-100C-460C-9C39-7546D38B607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18CBA573-D005-42A2-B693-8E98568A93E9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5" name="AutoShape 4">
          <a:extLst>
            <a:ext uri="{FF2B5EF4-FFF2-40B4-BE49-F238E27FC236}">
              <a16:creationId xmlns:a16="http://schemas.microsoft.com/office/drawing/2014/main" id="{140F3702-4133-4BCD-A15E-16C65FBA657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39C845FA-49CB-4981-BCB3-F03B9E550EB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7" name="AutoShape 6">
          <a:extLst>
            <a:ext uri="{FF2B5EF4-FFF2-40B4-BE49-F238E27FC236}">
              <a16:creationId xmlns:a16="http://schemas.microsoft.com/office/drawing/2014/main" id="{B0E85DF1-746A-4714-AD4C-C9884CC371D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5C12ECD7-D367-46D2-8AD1-B586C8F30CF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9" name="AutoShape 5">
          <a:extLst>
            <a:ext uri="{FF2B5EF4-FFF2-40B4-BE49-F238E27FC236}">
              <a16:creationId xmlns:a16="http://schemas.microsoft.com/office/drawing/2014/main" id="{01F156AC-BB28-4397-854C-31C5C17897B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0" name="AutoShape 3">
          <a:extLst>
            <a:ext uri="{FF2B5EF4-FFF2-40B4-BE49-F238E27FC236}">
              <a16:creationId xmlns:a16="http://schemas.microsoft.com/office/drawing/2014/main" id="{EC40E83C-7040-4B30-8638-33BA12D4059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1" name="AutoShape 5">
          <a:extLst>
            <a:ext uri="{FF2B5EF4-FFF2-40B4-BE49-F238E27FC236}">
              <a16:creationId xmlns:a16="http://schemas.microsoft.com/office/drawing/2014/main" id="{CA42B221-467C-4C25-BE78-3AF3D8BB7D3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2" name="AutoShape 3">
          <a:extLst>
            <a:ext uri="{FF2B5EF4-FFF2-40B4-BE49-F238E27FC236}">
              <a16:creationId xmlns:a16="http://schemas.microsoft.com/office/drawing/2014/main" id="{5C752463-AD5B-4497-BA2C-C6CEDA765CA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3" name="AutoShape 5">
          <a:extLst>
            <a:ext uri="{FF2B5EF4-FFF2-40B4-BE49-F238E27FC236}">
              <a16:creationId xmlns:a16="http://schemas.microsoft.com/office/drawing/2014/main" id="{451FE6C2-D030-4270-8973-8E0020C3272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A8801E0D-4746-4AF8-A640-19F1A744614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5" name="AutoShape 5">
          <a:extLst>
            <a:ext uri="{FF2B5EF4-FFF2-40B4-BE49-F238E27FC236}">
              <a16:creationId xmlns:a16="http://schemas.microsoft.com/office/drawing/2014/main" id="{8D84D0E6-51BC-4341-AC3B-C765F2DE6A4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28044F0B-EE08-4B6B-86D0-17050FF9C8F8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7" name="AutoShape 4">
          <a:extLst>
            <a:ext uri="{FF2B5EF4-FFF2-40B4-BE49-F238E27FC236}">
              <a16:creationId xmlns:a16="http://schemas.microsoft.com/office/drawing/2014/main" id="{7846D8AC-D160-4A1A-8F32-82418F1CB02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2DE99DB3-0CA8-4243-B20D-A14DDB57D05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9" name="AutoShape 6">
          <a:extLst>
            <a:ext uri="{FF2B5EF4-FFF2-40B4-BE49-F238E27FC236}">
              <a16:creationId xmlns:a16="http://schemas.microsoft.com/office/drawing/2014/main" id="{C6352F37-0972-436D-8EF6-E6927F20D4F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DFE53500-1548-4C33-8805-8A382B123F6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1" name="AutoShape 5">
          <a:extLst>
            <a:ext uri="{FF2B5EF4-FFF2-40B4-BE49-F238E27FC236}">
              <a16:creationId xmlns:a16="http://schemas.microsoft.com/office/drawing/2014/main" id="{549CA365-6255-449D-8894-AAA55AFF518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109B866D-7685-4B2B-AD16-D1D396723F6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3" name="AutoShape 5">
          <a:extLst>
            <a:ext uri="{FF2B5EF4-FFF2-40B4-BE49-F238E27FC236}">
              <a16:creationId xmlns:a16="http://schemas.microsoft.com/office/drawing/2014/main" id="{E030581A-2C83-459B-BDC3-AD2A21BEF9E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99C75860-DF11-4253-91F2-69249085AA6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5" name="AutoShape 5">
          <a:extLst>
            <a:ext uri="{FF2B5EF4-FFF2-40B4-BE49-F238E27FC236}">
              <a16:creationId xmlns:a16="http://schemas.microsoft.com/office/drawing/2014/main" id="{0188AD40-4617-4752-AEA6-8697074406D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31DB514A-5755-4A15-A50F-DF31C267DB0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7" name="AutoShape 5">
          <a:extLst>
            <a:ext uri="{FF2B5EF4-FFF2-40B4-BE49-F238E27FC236}">
              <a16:creationId xmlns:a16="http://schemas.microsoft.com/office/drawing/2014/main" id="{A56B7EA8-93F6-4A8E-8C1F-F76C6006E72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0E6538D7-049E-40BB-8436-8C6F7C319EE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59" name="AutoShape 4">
          <a:extLst>
            <a:ext uri="{FF2B5EF4-FFF2-40B4-BE49-F238E27FC236}">
              <a16:creationId xmlns:a16="http://schemas.microsoft.com/office/drawing/2014/main" id="{B5492670-CE9B-46BE-A30F-4BBADC53351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9842A9AE-2102-425B-AA4F-C9A5DCAB52E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61" name="AutoShape 6">
          <a:extLst>
            <a:ext uri="{FF2B5EF4-FFF2-40B4-BE49-F238E27FC236}">
              <a16:creationId xmlns:a16="http://schemas.microsoft.com/office/drawing/2014/main" id="{FC7E900D-8F0D-4097-9CF4-37B1DE9E856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61431A9D-2CCF-4270-BE8D-B56D63406A3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3" name="AutoShape 5">
          <a:extLst>
            <a:ext uri="{FF2B5EF4-FFF2-40B4-BE49-F238E27FC236}">
              <a16:creationId xmlns:a16="http://schemas.microsoft.com/office/drawing/2014/main" id="{8DD2F834-7960-4A44-A8C2-E49441A8F64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B96DF545-6905-4CC9-8571-89EB964DFE6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5" name="AutoShape 5">
          <a:extLst>
            <a:ext uri="{FF2B5EF4-FFF2-40B4-BE49-F238E27FC236}">
              <a16:creationId xmlns:a16="http://schemas.microsoft.com/office/drawing/2014/main" id="{FF27C57E-3A0F-464E-A6B0-088EC67893B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912A5C68-F9AE-46F8-BE81-2DCE628B30B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7" name="AutoShape 5">
          <a:extLst>
            <a:ext uri="{FF2B5EF4-FFF2-40B4-BE49-F238E27FC236}">
              <a16:creationId xmlns:a16="http://schemas.microsoft.com/office/drawing/2014/main" id="{42402DC6-A9FE-4FFD-956D-8DB90541377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FE20E4AD-FD3F-4234-8D8B-71D54E39AB3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9" name="AutoShape 5">
          <a:extLst>
            <a:ext uri="{FF2B5EF4-FFF2-40B4-BE49-F238E27FC236}">
              <a16:creationId xmlns:a16="http://schemas.microsoft.com/office/drawing/2014/main" id="{AE77D0E5-C248-494F-B190-C270026F2BB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0937C902-FB3B-4862-ABDF-6246D286275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1" name="AutoShape 4">
          <a:extLst>
            <a:ext uri="{FF2B5EF4-FFF2-40B4-BE49-F238E27FC236}">
              <a16:creationId xmlns:a16="http://schemas.microsoft.com/office/drawing/2014/main" id="{A2FD3F63-2778-4B15-8C74-AB3762D7A92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3E053829-92A9-4FE4-9171-AA20750743B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3" name="AutoShape 6">
          <a:extLst>
            <a:ext uri="{FF2B5EF4-FFF2-40B4-BE49-F238E27FC236}">
              <a16:creationId xmlns:a16="http://schemas.microsoft.com/office/drawing/2014/main" id="{959DEE81-C0A2-4C75-9ADF-B0DD7C5AAA4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A2A11682-D013-4B62-938E-BFF311F9A15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5" name="AutoShape 5">
          <a:extLst>
            <a:ext uri="{FF2B5EF4-FFF2-40B4-BE49-F238E27FC236}">
              <a16:creationId xmlns:a16="http://schemas.microsoft.com/office/drawing/2014/main" id="{B0B4E0E8-AE28-42D6-85AA-04E59AF800D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E166A759-21E1-47C3-8E37-265028AAA0D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7" name="AutoShape 5">
          <a:extLst>
            <a:ext uri="{FF2B5EF4-FFF2-40B4-BE49-F238E27FC236}">
              <a16:creationId xmlns:a16="http://schemas.microsoft.com/office/drawing/2014/main" id="{D297EEA4-4C11-4935-A0DB-9A2FC72C397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2EED0A33-595A-4A75-BD6B-81FE964A5E0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9" name="AutoShape 5">
          <a:extLst>
            <a:ext uri="{FF2B5EF4-FFF2-40B4-BE49-F238E27FC236}">
              <a16:creationId xmlns:a16="http://schemas.microsoft.com/office/drawing/2014/main" id="{C4F27D13-A1F3-4710-AE10-B439C49DE73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C180001E-1323-4A88-8B3D-B5633F01E07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1" name="AutoShape 5">
          <a:extLst>
            <a:ext uri="{FF2B5EF4-FFF2-40B4-BE49-F238E27FC236}">
              <a16:creationId xmlns:a16="http://schemas.microsoft.com/office/drawing/2014/main" id="{A4A5A970-9C77-46A3-AB82-6AD249EB18A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4A7F4415-C2D9-41DA-91D0-CE366CA71681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3" name="AutoShape 4">
          <a:extLst>
            <a:ext uri="{FF2B5EF4-FFF2-40B4-BE49-F238E27FC236}">
              <a16:creationId xmlns:a16="http://schemas.microsoft.com/office/drawing/2014/main" id="{859F85B8-6FE2-4CAA-96BA-EF72FEF83A9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83F2BDFB-ADB6-437C-8E2B-44B9E4FB2A0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5" name="AutoShape 6">
          <a:extLst>
            <a:ext uri="{FF2B5EF4-FFF2-40B4-BE49-F238E27FC236}">
              <a16:creationId xmlns:a16="http://schemas.microsoft.com/office/drawing/2014/main" id="{BDA9F2DD-6A68-4E9D-A660-9F916DAE092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C2FACB43-26C5-4BFB-B961-1A8B026C69B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7" name="AutoShape 5">
          <a:extLst>
            <a:ext uri="{FF2B5EF4-FFF2-40B4-BE49-F238E27FC236}">
              <a16:creationId xmlns:a16="http://schemas.microsoft.com/office/drawing/2014/main" id="{7E10FCE3-DA99-4743-865A-242BA809CA9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D8AF0E6C-23C4-4771-A9D3-72F9919A040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9" name="AutoShape 5">
          <a:extLst>
            <a:ext uri="{FF2B5EF4-FFF2-40B4-BE49-F238E27FC236}">
              <a16:creationId xmlns:a16="http://schemas.microsoft.com/office/drawing/2014/main" id="{7D7A6C63-48B7-40F1-9431-E00D92F134A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A26FB29C-63A0-41EA-8EE2-F21781CF355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1" name="AutoShape 5">
          <a:extLst>
            <a:ext uri="{FF2B5EF4-FFF2-40B4-BE49-F238E27FC236}">
              <a16:creationId xmlns:a16="http://schemas.microsoft.com/office/drawing/2014/main" id="{135B188A-6F74-4797-9755-18D7D4D67A2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B8130610-6F0A-43BF-A8CC-64AB96D665C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3" name="AutoShape 5">
          <a:extLst>
            <a:ext uri="{FF2B5EF4-FFF2-40B4-BE49-F238E27FC236}">
              <a16:creationId xmlns:a16="http://schemas.microsoft.com/office/drawing/2014/main" id="{EAEDE66C-B726-4656-A88D-C6C1A00F96A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226FEB24-9B83-4AFE-AE6D-615758B0BD9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5" name="AutoShape 4">
          <a:extLst>
            <a:ext uri="{FF2B5EF4-FFF2-40B4-BE49-F238E27FC236}">
              <a16:creationId xmlns:a16="http://schemas.microsoft.com/office/drawing/2014/main" id="{B525D796-5768-448B-9CCA-0D1171CA686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BAC100D0-EC60-433A-8B56-3E9013E75D5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7" name="AutoShape 6">
          <a:extLst>
            <a:ext uri="{FF2B5EF4-FFF2-40B4-BE49-F238E27FC236}">
              <a16:creationId xmlns:a16="http://schemas.microsoft.com/office/drawing/2014/main" id="{A18524C0-325A-4946-A395-C728636EF7D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C46D1CED-811C-4CA8-8126-F33B96F46CD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9" name="AutoShape 5">
          <a:extLst>
            <a:ext uri="{FF2B5EF4-FFF2-40B4-BE49-F238E27FC236}">
              <a16:creationId xmlns:a16="http://schemas.microsoft.com/office/drawing/2014/main" id="{868C435B-20B8-4587-B940-6B41D792934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1B0EBC62-8816-4609-A4B6-B992A23F102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1" name="AutoShape 5">
          <a:extLst>
            <a:ext uri="{FF2B5EF4-FFF2-40B4-BE49-F238E27FC236}">
              <a16:creationId xmlns:a16="http://schemas.microsoft.com/office/drawing/2014/main" id="{5F4957B2-3345-4B47-AB34-3D54E4B7F49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8B30E38D-C670-4CAD-B804-87F7FE51246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3" name="AutoShape 5">
          <a:extLst>
            <a:ext uri="{FF2B5EF4-FFF2-40B4-BE49-F238E27FC236}">
              <a16:creationId xmlns:a16="http://schemas.microsoft.com/office/drawing/2014/main" id="{670C04BA-2D4F-49E5-827A-CB38A9133B5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873B48A7-A41B-4EAE-AEED-C05FA84784E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5" name="AutoShape 5">
          <a:extLst>
            <a:ext uri="{FF2B5EF4-FFF2-40B4-BE49-F238E27FC236}">
              <a16:creationId xmlns:a16="http://schemas.microsoft.com/office/drawing/2014/main" id="{748816DD-9548-43F4-8D6D-A5973166503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AD3F77BE-245F-4750-AA1B-50201380B0C9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7" name="AutoShape 4">
          <a:extLst>
            <a:ext uri="{FF2B5EF4-FFF2-40B4-BE49-F238E27FC236}">
              <a16:creationId xmlns:a16="http://schemas.microsoft.com/office/drawing/2014/main" id="{8C1199C6-35B8-47FF-95D1-2C6BCCC7661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97AF6388-AA9B-4F8F-9251-C21FD687EC7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9" name="AutoShape 6">
          <a:extLst>
            <a:ext uri="{FF2B5EF4-FFF2-40B4-BE49-F238E27FC236}">
              <a16:creationId xmlns:a16="http://schemas.microsoft.com/office/drawing/2014/main" id="{4EBDBE5D-BFAA-446F-8685-E7EA37CAA91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FACACF7A-7251-41DA-A65F-01F4E2F4CD2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1" name="AutoShape 5">
          <a:extLst>
            <a:ext uri="{FF2B5EF4-FFF2-40B4-BE49-F238E27FC236}">
              <a16:creationId xmlns:a16="http://schemas.microsoft.com/office/drawing/2014/main" id="{DE548A59-171D-4005-97B1-1293B6A8C9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8AC025EE-DF35-4B3A-8455-89392243D79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3" name="AutoShape 5">
          <a:extLst>
            <a:ext uri="{FF2B5EF4-FFF2-40B4-BE49-F238E27FC236}">
              <a16:creationId xmlns:a16="http://schemas.microsoft.com/office/drawing/2014/main" id="{329B4904-2462-415F-8B88-2620936BA7D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11801A57-CAE7-4345-8553-789EE69504A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5" name="AutoShape 5">
          <a:extLst>
            <a:ext uri="{FF2B5EF4-FFF2-40B4-BE49-F238E27FC236}">
              <a16:creationId xmlns:a16="http://schemas.microsoft.com/office/drawing/2014/main" id="{E6C5F11C-FD1F-4B89-890D-AF9144ECE79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F6AF009E-EE96-490C-B47C-85E0D53F092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7" name="AutoShape 5">
          <a:extLst>
            <a:ext uri="{FF2B5EF4-FFF2-40B4-BE49-F238E27FC236}">
              <a16:creationId xmlns:a16="http://schemas.microsoft.com/office/drawing/2014/main" id="{F818A228-064E-44F4-9E06-2A449872C0F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F7AA11E1-89A2-4619-9562-4FA7F086DA04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9" name="AutoShape 4">
          <a:extLst>
            <a:ext uri="{FF2B5EF4-FFF2-40B4-BE49-F238E27FC236}">
              <a16:creationId xmlns:a16="http://schemas.microsoft.com/office/drawing/2014/main" id="{A0C20AFA-E2BE-449C-A3DD-556B9728C93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C33E1AC5-782D-4228-98D6-B96954B59F0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21" name="AutoShape 6">
          <a:extLst>
            <a:ext uri="{FF2B5EF4-FFF2-40B4-BE49-F238E27FC236}">
              <a16:creationId xmlns:a16="http://schemas.microsoft.com/office/drawing/2014/main" id="{7A5D6FC3-DE23-4914-9AAC-C2A97F17CB2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3E766420-0F81-4C47-AB12-0826F780F78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3" name="AutoShape 5">
          <a:extLst>
            <a:ext uri="{FF2B5EF4-FFF2-40B4-BE49-F238E27FC236}">
              <a16:creationId xmlns:a16="http://schemas.microsoft.com/office/drawing/2014/main" id="{646C8193-2D79-45A6-97E9-6D865ECAB39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90A1608C-CF12-4E60-8F77-0D9E170982F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5" name="AutoShape 5">
          <a:extLst>
            <a:ext uri="{FF2B5EF4-FFF2-40B4-BE49-F238E27FC236}">
              <a16:creationId xmlns:a16="http://schemas.microsoft.com/office/drawing/2014/main" id="{B8D40480-9EC4-4458-89F1-BC391C884BF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EFFDACF5-9CA3-4A1A-B571-A1E13559584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7" name="AutoShape 5">
          <a:extLst>
            <a:ext uri="{FF2B5EF4-FFF2-40B4-BE49-F238E27FC236}">
              <a16:creationId xmlns:a16="http://schemas.microsoft.com/office/drawing/2014/main" id="{5E908FD6-DE54-4857-9FB3-A0A2B227BB2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C8EF0F29-2945-4F0A-9D90-7AC28EC528C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9" name="AutoShape 5">
          <a:extLst>
            <a:ext uri="{FF2B5EF4-FFF2-40B4-BE49-F238E27FC236}">
              <a16:creationId xmlns:a16="http://schemas.microsoft.com/office/drawing/2014/main" id="{68C3715D-B996-4E1A-BD60-4B546C12031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1FACCFA9-029C-4CE6-8F51-E73089DD891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1" name="AutoShape 4">
          <a:extLst>
            <a:ext uri="{FF2B5EF4-FFF2-40B4-BE49-F238E27FC236}">
              <a16:creationId xmlns:a16="http://schemas.microsoft.com/office/drawing/2014/main" id="{13127280-9E9F-4827-8E94-4DF58726F08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5770D212-7CD7-4AB1-916F-13BC0DA3BF5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3" name="AutoShape 6">
          <a:extLst>
            <a:ext uri="{FF2B5EF4-FFF2-40B4-BE49-F238E27FC236}">
              <a16:creationId xmlns:a16="http://schemas.microsoft.com/office/drawing/2014/main" id="{A53F8248-EE74-4B1E-9829-DD191F3828E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89038D95-D1F6-41B2-980A-8340376DC41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5" name="AutoShape 5">
          <a:extLst>
            <a:ext uri="{FF2B5EF4-FFF2-40B4-BE49-F238E27FC236}">
              <a16:creationId xmlns:a16="http://schemas.microsoft.com/office/drawing/2014/main" id="{5179CF6C-EBB2-46A1-8C0A-DE1BAD2565E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B3A3624F-3F77-4265-8550-4B402A18B1F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7" name="AutoShape 5">
          <a:extLst>
            <a:ext uri="{FF2B5EF4-FFF2-40B4-BE49-F238E27FC236}">
              <a16:creationId xmlns:a16="http://schemas.microsoft.com/office/drawing/2014/main" id="{D535636B-8F8F-4C70-A229-00EFBA24404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A98A155-2B1D-425F-B409-8FAEC89575E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9" name="AutoShape 5">
          <a:extLst>
            <a:ext uri="{FF2B5EF4-FFF2-40B4-BE49-F238E27FC236}">
              <a16:creationId xmlns:a16="http://schemas.microsoft.com/office/drawing/2014/main" id="{97576231-E415-4DD1-87CA-DAF02D047EE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3297E57D-7A05-4405-9FEC-F81338EC955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1" name="AutoShape 5">
          <a:extLst>
            <a:ext uri="{FF2B5EF4-FFF2-40B4-BE49-F238E27FC236}">
              <a16:creationId xmlns:a16="http://schemas.microsoft.com/office/drawing/2014/main" id="{4C9216AA-1B71-4FAD-BD1C-DF4AB9CA40B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FCDE58D0-8D4D-43C9-BEF6-8413DC4EE7F8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3" name="AutoShape 4">
          <a:extLst>
            <a:ext uri="{FF2B5EF4-FFF2-40B4-BE49-F238E27FC236}">
              <a16:creationId xmlns:a16="http://schemas.microsoft.com/office/drawing/2014/main" id="{F1321F2E-19DB-4B71-8E03-6B1E5475819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A64372A8-8B8C-4DBB-ACC3-3A017618D0C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5" name="AutoShape 6">
          <a:extLst>
            <a:ext uri="{FF2B5EF4-FFF2-40B4-BE49-F238E27FC236}">
              <a16:creationId xmlns:a16="http://schemas.microsoft.com/office/drawing/2014/main" id="{949941C3-169C-47B8-86AE-5D70BF82D89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581589C9-0FEF-47C3-8129-19809614619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" name="AutoShape 5">
          <a:extLst>
            <a:ext uri="{FF2B5EF4-FFF2-40B4-BE49-F238E27FC236}">
              <a16:creationId xmlns:a16="http://schemas.microsoft.com/office/drawing/2014/main" id="{3577C17E-492C-4C4F-B675-CCA6E782B8D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58495B19-CD28-4962-A5E2-82800ABB31A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9" name="AutoShape 5">
          <a:extLst>
            <a:ext uri="{FF2B5EF4-FFF2-40B4-BE49-F238E27FC236}">
              <a16:creationId xmlns:a16="http://schemas.microsoft.com/office/drawing/2014/main" id="{AF3F2542-25D6-4C19-B870-0FC66DC2651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7D0AF993-99E6-4098-9E75-6756FD67ED4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" name="AutoShape 5">
          <a:extLst>
            <a:ext uri="{FF2B5EF4-FFF2-40B4-BE49-F238E27FC236}">
              <a16:creationId xmlns:a16="http://schemas.microsoft.com/office/drawing/2014/main" id="{95D53115-FA25-484E-A0D1-B85F57E2A9B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75BC1584-5DCD-40DF-A305-D96062A653B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3" name="AutoShape 5">
          <a:extLst>
            <a:ext uri="{FF2B5EF4-FFF2-40B4-BE49-F238E27FC236}">
              <a16:creationId xmlns:a16="http://schemas.microsoft.com/office/drawing/2014/main" id="{FA82F5B8-DBB8-4080-86E0-3C234A1EC4D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423C34FE-E442-4BDA-AF03-395CEC1682A8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5" name="AutoShape 4">
          <a:extLst>
            <a:ext uri="{FF2B5EF4-FFF2-40B4-BE49-F238E27FC236}">
              <a16:creationId xmlns:a16="http://schemas.microsoft.com/office/drawing/2014/main" id="{47185170-0E36-4729-B438-DEA163B96CD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C91B4500-AD53-4B45-B4BC-7074FC338D0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7" name="AutoShape 6">
          <a:extLst>
            <a:ext uri="{FF2B5EF4-FFF2-40B4-BE49-F238E27FC236}">
              <a16:creationId xmlns:a16="http://schemas.microsoft.com/office/drawing/2014/main" id="{36D5C611-F799-410C-822A-08E33222A88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6BA842BB-E68A-4172-8488-DDA92BA55D9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9" name="AutoShape 5">
          <a:extLst>
            <a:ext uri="{FF2B5EF4-FFF2-40B4-BE49-F238E27FC236}">
              <a16:creationId xmlns:a16="http://schemas.microsoft.com/office/drawing/2014/main" id="{6F26B5C2-DE70-48E9-8BD6-F1F635E5E02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B097E57D-2586-44B9-BF44-6A403E7471C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1" name="AutoShape 5">
          <a:extLst>
            <a:ext uri="{FF2B5EF4-FFF2-40B4-BE49-F238E27FC236}">
              <a16:creationId xmlns:a16="http://schemas.microsoft.com/office/drawing/2014/main" id="{626A9218-5181-4904-9301-B135D4E1345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B54A82AA-7642-4BF8-93EE-324D2BBED25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3" name="AutoShape 5">
          <a:extLst>
            <a:ext uri="{FF2B5EF4-FFF2-40B4-BE49-F238E27FC236}">
              <a16:creationId xmlns:a16="http://schemas.microsoft.com/office/drawing/2014/main" id="{6884F3CA-1616-47FE-A473-49A28F55AE0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ED94BE8C-3BC7-4BF3-AE26-A74F9A4B89A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5" name="AutoShape 5">
          <a:extLst>
            <a:ext uri="{FF2B5EF4-FFF2-40B4-BE49-F238E27FC236}">
              <a16:creationId xmlns:a16="http://schemas.microsoft.com/office/drawing/2014/main" id="{DAB2951F-975F-4348-843F-94294356A5C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687CC8C3-E7ED-402B-AC18-070E914F263F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7" name="AutoShape 4">
          <a:extLst>
            <a:ext uri="{FF2B5EF4-FFF2-40B4-BE49-F238E27FC236}">
              <a16:creationId xmlns:a16="http://schemas.microsoft.com/office/drawing/2014/main" id="{D53E46B0-C069-4E58-AC36-F3D891D5125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DFFF9F10-22AB-45AF-A4E7-757F17ABCB0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9" name="AutoShape 6">
          <a:extLst>
            <a:ext uri="{FF2B5EF4-FFF2-40B4-BE49-F238E27FC236}">
              <a16:creationId xmlns:a16="http://schemas.microsoft.com/office/drawing/2014/main" id="{4A44558A-4233-4AE4-AD41-85C279B4760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8EAD85EB-C546-4268-AA34-16B2C59AEB3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1" name="AutoShape 5">
          <a:extLst>
            <a:ext uri="{FF2B5EF4-FFF2-40B4-BE49-F238E27FC236}">
              <a16:creationId xmlns:a16="http://schemas.microsoft.com/office/drawing/2014/main" id="{48B3EC2F-C281-4722-9711-289C507D724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A4B2FF5D-FF95-4CA9-BA27-0767F5B5962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3" name="AutoShape 5">
          <a:extLst>
            <a:ext uri="{FF2B5EF4-FFF2-40B4-BE49-F238E27FC236}">
              <a16:creationId xmlns:a16="http://schemas.microsoft.com/office/drawing/2014/main" id="{8E1D9961-1E02-4EB9-8207-ED22869942B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256CB3B3-4432-469A-BA12-2CA5FE8AF71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5" name="AutoShape 5">
          <a:extLst>
            <a:ext uri="{FF2B5EF4-FFF2-40B4-BE49-F238E27FC236}">
              <a16:creationId xmlns:a16="http://schemas.microsoft.com/office/drawing/2014/main" id="{014F256A-6A38-4228-B09E-C1C5926DC5F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A68C1A02-B7C7-4BFE-BC22-148604091B6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7" name="AutoShape 5">
          <a:extLst>
            <a:ext uri="{FF2B5EF4-FFF2-40B4-BE49-F238E27FC236}">
              <a16:creationId xmlns:a16="http://schemas.microsoft.com/office/drawing/2014/main" id="{D8576CD3-2733-4069-80FE-BCFEF88F295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CB8D5716-3FEA-4FEC-8614-F56CD04AC19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79" name="AutoShape 4">
          <a:extLst>
            <a:ext uri="{FF2B5EF4-FFF2-40B4-BE49-F238E27FC236}">
              <a16:creationId xmlns:a16="http://schemas.microsoft.com/office/drawing/2014/main" id="{9461AED7-293E-4FA9-A2EB-1BFF431F530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01635C44-8904-46CE-85F4-56BF3135218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81" name="AutoShape 6">
          <a:extLst>
            <a:ext uri="{FF2B5EF4-FFF2-40B4-BE49-F238E27FC236}">
              <a16:creationId xmlns:a16="http://schemas.microsoft.com/office/drawing/2014/main" id="{63F16AAE-276E-4B48-8DFA-0F1B8265F9B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F8A69037-0982-41E7-B559-0EC895CF4E8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3" name="AutoShape 5">
          <a:extLst>
            <a:ext uri="{FF2B5EF4-FFF2-40B4-BE49-F238E27FC236}">
              <a16:creationId xmlns:a16="http://schemas.microsoft.com/office/drawing/2014/main" id="{65EEF4F1-DB7F-472F-8775-FB6F4ECBBE0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657796CF-DAE9-4181-B71B-5C0FE622397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5" name="AutoShape 5">
          <a:extLst>
            <a:ext uri="{FF2B5EF4-FFF2-40B4-BE49-F238E27FC236}">
              <a16:creationId xmlns:a16="http://schemas.microsoft.com/office/drawing/2014/main" id="{F40AD53A-9AD7-4086-8BD9-25634B64EDC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25023305-F6F0-4960-A8A9-B55935424CA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7" name="AutoShape 5">
          <a:extLst>
            <a:ext uri="{FF2B5EF4-FFF2-40B4-BE49-F238E27FC236}">
              <a16:creationId xmlns:a16="http://schemas.microsoft.com/office/drawing/2014/main" id="{E52A2F8E-B022-4A42-8AAD-624B40D34FF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B2EE1235-C5B7-47E1-965B-D86227CCAF5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9" name="AutoShape 5">
          <a:extLst>
            <a:ext uri="{FF2B5EF4-FFF2-40B4-BE49-F238E27FC236}">
              <a16:creationId xmlns:a16="http://schemas.microsoft.com/office/drawing/2014/main" id="{34A04BEE-4E7A-4D6F-89BA-C188895B3BB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8BB59E00-D352-4E45-A68D-B46399D36BC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1" name="AutoShape 4">
          <a:extLst>
            <a:ext uri="{FF2B5EF4-FFF2-40B4-BE49-F238E27FC236}">
              <a16:creationId xmlns:a16="http://schemas.microsoft.com/office/drawing/2014/main" id="{73E727F6-C15A-4E1A-BF85-8A10050A9B9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81B29DA3-D1DE-4452-BEBF-329F8AE8E62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3" name="AutoShape 6">
          <a:extLst>
            <a:ext uri="{FF2B5EF4-FFF2-40B4-BE49-F238E27FC236}">
              <a16:creationId xmlns:a16="http://schemas.microsoft.com/office/drawing/2014/main" id="{E39FD364-9D98-47A0-AE80-A5019AA2837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17E638C4-8E63-433F-A6A8-975C93AD315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5" name="AutoShape 5">
          <a:extLst>
            <a:ext uri="{FF2B5EF4-FFF2-40B4-BE49-F238E27FC236}">
              <a16:creationId xmlns:a16="http://schemas.microsoft.com/office/drawing/2014/main" id="{89B9BE51-99B6-47A6-8A93-C6CCF43CD7A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10B9048B-DC86-41F8-975E-E8DDAE83D33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7" name="AutoShape 5">
          <a:extLst>
            <a:ext uri="{FF2B5EF4-FFF2-40B4-BE49-F238E27FC236}">
              <a16:creationId xmlns:a16="http://schemas.microsoft.com/office/drawing/2014/main" id="{6CCA3DBA-EA62-4BCC-815C-923BD3D3E3C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22076784-A8A1-4FE2-B6BF-460FF7EC0D2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9" name="AutoShape 5">
          <a:extLst>
            <a:ext uri="{FF2B5EF4-FFF2-40B4-BE49-F238E27FC236}">
              <a16:creationId xmlns:a16="http://schemas.microsoft.com/office/drawing/2014/main" id="{B039F122-E7F6-4BEA-A889-671C51FF1E0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AA0EE0EA-040C-4085-BDE7-88BA14A8782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1" name="AutoShape 5">
          <a:extLst>
            <a:ext uri="{FF2B5EF4-FFF2-40B4-BE49-F238E27FC236}">
              <a16:creationId xmlns:a16="http://schemas.microsoft.com/office/drawing/2014/main" id="{7C967078-DE9E-4049-8289-FD1E900F5E6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25003ADB-5D9E-4A0F-A008-CA55E573E5A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3" name="AutoShape 4">
          <a:extLst>
            <a:ext uri="{FF2B5EF4-FFF2-40B4-BE49-F238E27FC236}">
              <a16:creationId xmlns:a16="http://schemas.microsoft.com/office/drawing/2014/main" id="{ACC4E1DF-701D-431E-8701-1A4696AA7FB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E3017E2D-6872-41BF-9D5F-19ABC42E615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5" name="AutoShape 6">
          <a:extLst>
            <a:ext uri="{FF2B5EF4-FFF2-40B4-BE49-F238E27FC236}">
              <a16:creationId xmlns:a16="http://schemas.microsoft.com/office/drawing/2014/main" id="{268A7C44-DA3A-4F4A-8436-9332049CFA8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8A8EAD5-A831-4EE2-AE9E-51B0A2C4E10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7" name="AutoShape 5">
          <a:extLst>
            <a:ext uri="{FF2B5EF4-FFF2-40B4-BE49-F238E27FC236}">
              <a16:creationId xmlns:a16="http://schemas.microsoft.com/office/drawing/2014/main" id="{7A64F70F-1E21-407D-BA88-261DEBCB633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912D1744-4420-4DEF-806B-C806C13FC66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9" name="AutoShape 5">
          <a:extLst>
            <a:ext uri="{FF2B5EF4-FFF2-40B4-BE49-F238E27FC236}">
              <a16:creationId xmlns:a16="http://schemas.microsoft.com/office/drawing/2014/main" id="{E6E50A73-3A3D-40DD-AF1B-6620D614063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532F61FB-9E64-4F12-B3F0-558D71241D9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1" name="AutoShape 5">
          <a:extLst>
            <a:ext uri="{FF2B5EF4-FFF2-40B4-BE49-F238E27FC236}">
              <a16:creationId xmlns:a16="http://schemas.microsoft.com/office/drawing/2014/main" id="{657A2780-3734-423D-8987-1ACF1B18301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98B9D950-FACB-4F7F-BE90-BA48A766D15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3" name="AutoShape 5">
          <a:extLst>
            <a:ext uri="{FF2B5EF4-FFF2-40B4-BE49-F238E27FC236}">
              <a16:creationId xmlns:a16="http://schemas.microsoft.com/office/drawing/2014/main" id="{91DAB50E-DF02-4FB4-AD51-CDDA6061CC0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B7EFFF05-C8B8-4876-973E-14532D743A7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5" name="AutoShape 4">
          <a:extLst>
            <a:ext uri="{FF2B5EF4-FFF2-40B4-BE49-F238E27FC236}">
              <a16:creationId xmlns:a16="http://schemas.microsoft.com/office/drawing/2014/main" id="{C04781EE-3750-4291-A63C-2E38C1C6CE0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5269548C-374E-4882-A4B9-EEF48756420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7" name="AutoShape 6">
          <a:extLst>
            <a:ext uri="{FF2B5EF4-FFF2-40B4-BE49-F238E27FC236}">
              <a16:creationId xmlns:a16="http://schemas.microsoft.com/office/drawing/2014/main" id="{C7255FB4-B8A4-4B89-903F-928D0C9424C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E5A681F8-F6EF-46BE-B076-2E2B32866EE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9" name="AutoShape 5">
          <a:extLst>
            <a:ext uri="{FF2B5EF4-FFF2-40B4-BE49-F238E27FC236}">
              <a16:creationId xmlns:a16="http://schemas.microsoft.com/office/drawing/2014/main" id="{6C968F00-5FA7-48EF-A541-89A6056FD80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C6FA567B-2081-4044-9FA3-D6F2CE0A2D6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1" name="AutoShape 5">
          <a:extLst>
            <a:ext uri="{FF2B5EF4-FFF2-40B4-BE49-F238E27FC236}">
              <a16:creationId xmlns:a16="http://schemas.microsoft.com/office/drawing/2014/main" id="{D72AC04B-73F5-4030-9822-E8446275AC2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AD962BD5-5AA1-48A4-A15B-7015249B2D9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3" name="AutoShape 5">
          <a:extLst>
            <a:ext uri="{FF2B5EF4-FFF2-40B4-BE49-F238E27FC236}">
              <a16:creationId xmlns:a16="http://schemas.microsoft.com/office/drawing/2014/main" id="{FB097E42-1C59-48B1-B2F9-4DE92670171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FEDA5785-AE3E-42AB-966B-9555EEC32B2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5" name="AutoShape 5">
          <a:extLst>
            <a:ext uri="{FF2B5EF4-FFF2-40B4-BE49-F238E27FC236}">
              <a16:creationId xmlns:a16="http://schemas.microsoft.com/office/drawing/2014/main" id="{F55D9BD4-7D50-422A-9A01-111E73781A2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DC91629E-580B-4D9E-A537-DD1DE8D0DC4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7" name="AutoShape 4">
          <a:extLst>
            <a:ext uri="{FF2B5EF4-FFF2-40B4-BE49-F238E27FC236}">
              <a16:creationId xmlns:a16="http://schemas.microsoft.com/office/drawing/2014/main" id="{EEC0E1AA-512E-4400-BE0C-2A51370B4F4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068386B1-EA49-4A22-AC67-D3AD87613BB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9" name="AutoShape 6">
          <a:extLst>
            <a:ext uri="{FF2B5EF4-FFF2-40B4-BE49-F238E27FC236}">
              <a16:creationId xmlns:a16="http://schemas.microsoft.com/office/drawing/2014/main" id="{827577E4-D384-46B5-9759-E156E4B6028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CECA672F-8897-4FBF-B828-C484B85B28C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1" name="AutoShape 5">
          <a:extLst>
            <a:ext uri="{FF2B5EF4-FFF2-40B4-BE49-F238E27FC236}">
              <a16:creationId xmlns:a16="http://schemas.microsoft.com/office/drawing/2014/main" id="{0C3A64FA-21A8-4CA8-B46A-3AD83A3F647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8D353754-0708-4497-8F8C-454A2469274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3" name="AutoShape 5">
          <a:extLst>
            <a:ext uri="{FF2B5EF4-FFF2-40B4-BE49-F238E27FC236}">
              <a16:creationId xmlns:a16="http://schemas.microsoft.com/office/drawing/2014/main" id="{456BB9CC-1CB6-4F0C-B546-74D82E48FE3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CDDA06DB-8872-4E7B-8BE2-A2D68B8832C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5" name="AutoShape 5">
          <a:extLst>
            <a:ext uri="{FF2B5EF4-FFF2-40B4-BE49-F238E27FC236}">
              <a16:creationId xmlns:a16="http://schemas.microsoft.com/office/drawing/2014/main" id="{D716F723-43EB-4A05-A486-1024A1BFA49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F9207399-89F5-435A-AFB8-8EEDF253D49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7" name="AutoShape 5">
          <a:extLst>
            <a:ext uri="{FF2B5EF4-FFF2-40B4-BE49-F238E27FC236}">
              <a16:creationId xmlns:a16="http://schemas.microsoft.com/office/drawing/2014/main" id="{CC113E86-DD4D-4279-A277-A4D85D47988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CBEC6342-3343-4111-921C-202DA415A4F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9" name="AutoShape 4">
          <a:extLst>
            <a:ext uri="{FF2B5EF4-FFF2-40B4-BE49-F238E27FC236}">
              <a16:creationId xmlns:a16="http://schemas.microsoft.com/office/drawing/2014/main" id="{7CB26627-8A44-454B-A8CC-A38AFCC812B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6C00DE5C-114A-4134-A9E4-EA4523200DC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41" name="AutoShape 6">
          <a:extLst>
            <a:ext uri="{FF2B5EF4-FFF2-40B4-BE49-F238E27FC236}">
              <a16:creationId xmlns:a16="http://schemas.microsoft.com/office/drawing/2014/main" id="{0D0D5A30-1A4D-423B-A3BE-0CA5F58718A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26584975-7110-4D73-A667-A15B5F8113E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3" name="AutoShape 5">
          <a:extLst>
            <a:ext uri="{FF2B5EF4-FFF2-40B4-BE49-F238E27FC236}">
              <a16:creationId xmlns:a16="http://schemas.microsoft.com/office/drawing/2014/main" id="{9054A45B-64F5-4AF6-9E82-07A97F5C8B0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27BF9A0B-FB19-4188-AAFB-216D4021949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5" name="AutoShape 5">
          <a:extLst>
            <a:ext uri="{FF2B5EF4-FFF2-40B4-BE49-F238E27FC236}">
              <a16:creationId xmlns:a16="http://schemas.microsoft.com/office/drawing/2014/main" id="{38CEA09F-644D-4814-97CC-E17DEC2524A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E199CABC-83EC-4B2D-8744-8027C530A0B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7" name="AutoShape 5">
          <a:extLst>
            <a:ext uri="{FF2B5EF4-FFF2-40B4-BE49-F238E27FC236}">
              <a16:creationId xmlns:a16="http://schemas.microsoft.com/office/drawing/2014/main" id="{EEB03C50-0BBA-41B3-BA5F-1AFFA104033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30466C83-CAF1-4976-98EE-FD908766A0A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9" name="AutoShape 5">
          <a:extLst>
            <a:ext uri="{FF2B5EF4-FFF2-40B4-BE49-F238E27FC236}">
              <a16:creationId xmlns:a16="http://schemas.microsoft.com/office/drawing/2014/main" id="{6D00456D-742A-4F00-B11F-C90F73DB820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BC2DCC35-E92E-4FCE-AF6C-31B86139B36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1" name="AutoShape 4">
          <a:extLst>
            <a:ext uri="{FF2B5EF4-FFF2-40B4-BE49-F238E27FC236}">
              <a16:creationId xmlns:a16="http://schemas.microsoft.com/office/drawing/2014/main" id="{8C257F81-072F-4CA3-B16E-CE9B5BF6D18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BF651A37-26C7-4540-AE39-2BF4CAF3C63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3" name="AutoShape 6">
          <a:extLst>
            <a:ext uri="{FF2B5EF4-FFF2-40B4-BE49-F238E27FC236}">
              <a16:creationId xmlns:a16="http://schemas.microsoft.com/office/drawing/2014/main" id="{49835C95-81A7-4A89-ACDD-C2595473067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22F27411-5125-478B-B8D9-BD571932F61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5" name="AutoShape 5">
          <a:extLst>
            <a:ext uri="{FF2B5EF4-FFF2-40B4-BE49-F238E27FC236}">
              <a16:creationId xmlns:a16="http://schemas.microsoft.com/office/drawing/2014/main" id="{535866C6-995A-4DFC-B14A-B5787F7A1D4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873B650D-84BA-44B3-BDB0-E25054C775B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7" name="AutoShape 5">
          <a:extLst>
            <a:ext uri="{FF2B5EF4-FFF2-40B4-BE49-F238E27FC236}">
              <a16:creationId xmlns:a16="http://schemas.microsoft.com/office/drawing/2014/main" id="{099D3146-FB88-4D3E-8959-333E937D58E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2ADC3E36-D995-4F2C-88A5-C10B7FBF7E5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9" name="AutoShape 5">
          <a:extLst>
            <a:ext uri="{FF2B5EF4-FFF2-40B4-BE49-F238E27FC236}">
              <a16:creationId xmlns:a16="http://schemas.microsoft.com/office/drawing/2014/main" id="{C1F985C6-8018-4E68-BE08-C1604E4D86C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9A05E4C6-BC6C-409E-A5DF-4B620F5A2C8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1" name="AutoShape 5">
          <a:extLst>
            <a:ext uri="{FF2B5EF4-FFF2-40B4-BE49-F238E27FC236}">
              <a16:creationId xmlns:a16="http://schemas.microsoft.com/office/drawing/2014/main" id="{76859265-71A0-4DE6-88DD-581687B5133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846F583A-5022-4EEB-A117-CF7D44C3AA07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3" name="AutoShape 4">
          <a:extLst>
            <a:ext uri="{FF2B5EF4-FFF2-40B4-BE49-F238E27FC236}">
              <a16:creationId xmlns:a16="http://schemas.microsoft.com/office/drawing/2014/main" id="{45AD6A8D-B664-4EBE-A104-327DE8472A5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3189B27F-81DF-4651-B59B-A8378D9EA31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5" name="AutoShape 6">
          <a:extLst>
            <a:ext uri="{FF2B5EF4-FFF2-40B4-BE49-F238E27FC236}">
              <a16:creationId xmlns:a16="http://schemas.microsoft.com/office/drawing/2014/main" id="{BCA8A3FA-5424-4F1C-AC11-8BA76D0EEAA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B54BB6EB-267A-47C3-9181-FD2D6CEE89F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7" name="AutoShape 5">
          <a:extLst>
            <a:ext uri="{FF2B5EF4-FFF2-40B4-BE49-F238E27FC236}">
              <a16:creationId xmlns:a16="http://schemas.microsoft.com/office/drawing/2014/main" id="{0E51A659-891F-4E83-A3E2-BD1CA07AF3E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AF835F61-BF8D-470B-9831-A5B7688D2AB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9" name="AutoShape 5">
          <a:extLst>
            <a:ext uri="{FF2B5EF4-FFF2-40B4-BE49-F238E27FC236}">
              <a16:creationId xmlns:a16="http://schemas.microsoft.com/office/drawing/2014/main" id="{1E58496F-372B-454A-ACBF-073817806DD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63B84A17-E6E4-4AD0-8877-4D985FB7101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1" name="AutoShape 5">
          <a:extLst>
            <a:ext uri="{FF2B5EF4-FFF2-40B4-BE49-F238E27FC236}">
              <a16:creationId xmlns:a16="http://schemas.microsoft.com/office/drawing/2014/main" id="{87122967-671F-434D-BFAC-BFBF208EE98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88A9B3F5-CEF9-46AC-B19D-3DBCE493160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3" name="AutoShape 5">
          <a:extLst>
            <a:ext uri="{FF2B5EF4-FFF2-40B4-BE49-F238E27FC236}">
              <a16:creationId xmlns:a16="http://schemas.microsoft.com/office/drawing/2014/main" id="{7E835D73-CCC8-4717-A409-D00DA804522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87BA5E90-8CB7-42AB-B4C8-8AADDEF667DF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5" name="AutoShape 4">
          <a:extLst>
            <a:ext uri="{FF2B5EF4-FFF2-40B4-BE49-F238E27FC236}">
              <a16:creationId xmlns:a16="http://schemas.microsoft.com/office/drawing/2014/main" id="{2430B552-4C66-4587-968C-24E34040ECF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AF11EEDB-1F46-4601-8CF6-493E267AB5B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7" name="AutoShape 6">
          <a:extLst>
            <a:ext uri="{FF2B5EF4-FFF2-40B4-BE49-F238E27FC236}">
              <a16:creationId xmlns:a16="http://schemas.microsoft.com/office/drawing/2014/main" id="{C903F7F0-CB20-48AB-833E-30FF1E34F39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EFCF9C6C-CD75-4A82-90BE-AAFBE49D6B3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9" name="AutoShape 5">
          <a:extLst>
            <a:ext uri="{FF2B5EF4-FFF2-40B4-BE49-F238E27FC236}">
              <a16:creationId xmlns:a16="http://schemas.microsoft.com/office/drawing/2014/main" id="{A0AD3D37-FD1D-4DB0-8D01-CE7BDB6ED27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0BAC42AF-55C4-4E2E-8B51-32AE2D6EDC6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1" name="AutoShape 5">
          <a:extLst>
            <a:ext uri="{FF2B5EF4-FFF2-40B4-BE49-F238E27FC236}">
              <a16:creationId xmlns:a16="http://schemas.microsoft.com/office/drawing/2014/main" id="{1173AE6A-D13F-4C7F-8A38-930072CF019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8D191B1B-B51A-4D71-8A7D-65382B4C106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3" name="AutoShape 5">
          <a:extLst>
            <a:ext uri="{FF2B5EF4-FFF2-40B4-BE49-F238E27FC236}">
              <a16:creationId xmlns:a16="http://schemas.microsoft.com/office/drawing/2014/main" id="{E8843819-131E-4C8D-A295-AFFD64EA32C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2C092EDE-B56A-41D7-B2CE-A91A8AB0E97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5" name="AutoShape 5">
          <a:extLst>
            <a:ext uri="{FF2B5EF4-FFF2-40B4-BE49-F238E27FC236}">
              <a16:creationId xmlns:a16="http://schemas.microsoft.com/office/drawing/2014/main" id="{5A47B8B3-2498-4B65-8936-0BCF9CEF334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78CE2BC4-4EA9-4D9E-827F-2C202B5E4C3E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7" name="AutoShape 4">
          <a:extLst>
            <a:ext uri="{FF2B5EF4-FFF2-40B4-BE49-F238E27FC236}">
              <a16:creationId xmlns:a16="http://schemas.microsoft.com/office/drawing/2014/main" id="{5DC4E000-AB8B-49B1-844E-05A2E08FA3B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4BC50D6B-12C1-403E-9DF5-A6EDC1A9568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9" name="AutoShape 6">
          <a:extLst>
            <a:ext uri="{FF2B5EF4-FFF2-40B4-BE49-F238E27FC236}">
              <a16:creationId xmlns:a16="http://schemas.microsoft.com/office/drawing/2014/main" id="{3D81217A-1BBB-491B-B000-36D6566A20E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0" name="AutoShape 3">
          <a:extLst>
            <a:ext uri="{FF2B5EF4-FFF2-40B4-BE49-F238E27FC236}">
              <a16:creationId xmlns:a16="http://schemas.microsoft.com/office/drawing/2014/main" id="{EF97FA37-8C1E-45C6-85FB-A4DCB80B70B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1" name="AutoShape 5">
          <a:extLst>
            <a:ext uri="{FF2B5EF4-FFF2-40B4-BE49-F238E27FC236}">
              <a16:creationId xmlns:a16="http://schemas.microsoft.com/office/drawing/2014/main" id="{A07A4A9F-39E1-4860-A4E6-407B1863BC9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2" name="AutoShape 3">
          <a:extLst>
            <a:ext uri="{FF2B5EF4-FFF2-40B4-BE49-F238E27FC236}">
              <a16:creationId xmlns:a16="http://schemas.microsoft.com/office/drawing/2014/main" id="{91908677-6383-4D8F-AF32-DC1EEA3812E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3" name="AutoShape 5">
          <a:extLst>
            <a:ext uri="{FF2B5EF4-FFF2-40B4-BE49-F238E27FC236}">
              <a16:creationId xmlns:a16="http://schemas.microsoft.com/office/drawing/2014/main" id="{D9520DCF-8D6D-4604-89D6-DC9CDD0D1A2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4" name="AutoShape 3">
          <a:extLst>
            <a:ext uri="{FF2B5EF4-FFF2-40B4-BE49-F238E27FC236}">
              <a16:creationId xmlns:a16="http://schemas.microsoft.com/office/drawing/2014/main" id="{5DD3D430-BC3B-4F10-BC5A-CB5B067F10F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5" name="AutoShape 5">
          <a:extLst>
            <a:ext uri="{FF2B5EF4-FFF2-40B4-BE49-F238E27FC236}">
              <a16:creationId xmlns:a16="http://schemas.microsoft.com/office/drawing/2014/main" id="{E6F92A81-2D28-4408-8F3D-4018D176B6D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6" name="AutoShape 3">
          <a:extLst>
            <a:ext uri="{FF2B5EF4-FFF2-40B4-BE49-F238E27FC236}">
              <a16:creationId xmlns:a16="http://schemas.microsoft.com/office/drawing/2014/main" id="{DC9F9836-1F72-4319-8803-17F0F13E391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7" name="AutoShape 5">
          <a:extLst>
            <a:ext uri="{FF2B5EF4-FFF2-40B4-BE49-F238E27FC236}">
              <a16:creationId xmlns:a16="http://schemas.microsoft.com/office/drawing/2014/main" id="{8B0F8EDA-6DDE-4D5C-B5B1-C96ABF9439B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EDE321DA-0A14-49C5-A8EC-974F59337907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99" name="AutoShape 4">
          <a:extLst>
            <a:ext uri="{FF2B5EF4-FFF2-40B4-BE49-F238E27FC236}">
              <a16:creationId xmlns:a16="http://schemas.microsoft.com/office/drawing/2014/main" id="{8E4E403F-0881-40E4-B576-F226B864F35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B3A81E46-5F8E-4171-918C-661ED220487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01" name="AutoShape 6">
          <a:extLst>
            <a:ext uri="{FF2B5EF4-FFF2-40B4-BE49-F238E27FC236}">
              <a16:creationId xmlns:a16="http://schemas.microsoft.com/office/drawing/2014/main" id="{5B501A63-72BE-4031-9E79-2B443C332D9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4908286B-DB59-43FD-B919-BBB69A93FE2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3" name="AutoShape 5">
          <a:extLst>
            <a:ext uri="{FF2B5EF4-FFF2-40B4-BE49-F238E27FC236}">
              <a16:creationId xmlns:a16="http://schemas.microsoft.com/office/drawing/2014/main" id="{C7DC8013-61B7-4760-A165-1E1794D67C6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F70B5A82-3D90-4508-8A3B-0E22D026F4D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5" name="AutoShape 5">
          <a:extLst>
            <a:ext uri="{FF2B5EF4-FFF2-40B4-BE49-F238E27FC236}">
              <a16:creationId xmlns:a16="http://schemas.microsoft.com/office/drawing/2014/main" id="{B50A118C-4FE2-4D8D-AB0F-7627D4EB32B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6DBCBF88-B6AA-43AF-9997-91381D6FD99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7" name="AutoShape 5">
          <a:extLst>
            <a:ext uri="{FF2B5EF4-FFF2-40B4-BE49-F238E27FC236}">
              <a16:creationId xmlns:a16="http://schemas.microsoft.com/office/drawing/2014/main" id="{3CC79730-613E-4463-8C60-9899123B7AE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11D567B6-2A88-47B2-8A56-9D8BA3B3ED5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9" name="AutoShape 5">
          <a:extLst>
            <a:ext uri="{FF2B5EF4-FFF2-40B4-BE49-F238E27FC236}">
              <a16:creationId xmlns:a16="http://schemas.microsoft.com/office/drawing/2014/main" id="{948237C8-47C6-4309-9A57-2A6D191A19B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6824023C-9B82-4D48-8605-2DDB4DE8D1E4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1" name="AutoShape 4">
          <a:extLst>
            <a:ext uri="{FF2B5EF4-FFF2-40B4-BE49-F238E27FC236}">
              <a16:creationId xmlns:a16="http://schemas.microsoft.com/office/drawing/2014/main" id="{570C422F-0456-419C-8765-CF9D16DE367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7B0E4C0D-7D02-48E1-9292-199F3CEEF37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3" name="AutoShape 6">
          <a:extLst>
            <a:ext uri="{FF2B5EF4-FFF2-40B4-BE49-F238E27FC236}">
              <a16:creationId xmlns:a16="http://schemas.microsoft.com/office/drawing/2014/main" id="{1A6E33A4-79C2-47DF-8ED4-85C635C250A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75756A3A-338C-4B9B-829E-F1116564E03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5" name="AutoShape 5">
          <a:extLst>
            <a:ext uri="{FF2B5EF4-FFF2-40B4-BE49-F238E27FC236}">
              <a16:creationId xmlns:a16="http://schemas.microsoft.com/office/drawing/2014/main" id="{410D1126-5B82-47C2-AAAF-A512DB850ED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40120447-3C42-4C31-9595-7F910393CBA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7" name="AutoShape 5">
          <a:extLst>
            <a:ext uri="{FF2B5EF4-FFF2-40B4-BE49-F238E27FC236}">
              <a16:creationId xmlns:a16="http://schemas.microsoft.com/office/drawing/2014/main" id="{FA74AF42-95D7-4BB1-B42A-0E74D965D71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77FC35CA-A3C6-45EB-A325-E8AD95BFBAE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9" name="AutoShape 5">
          <a:extLst>
            <a:ext uri="{FF2B5EF4-FFF2-40B4-BE49-F238E27FC236}">
              <a16:creationId xmlns:a16="http://schemas.microsoft.com/office/drawing/2014/main" id="{7041786E-ADD1-4A28-A97D-A63B017D68E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16B3D2F4-DD20-4C6E-9BA8-574F2F07D07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1" name="AutoShape 5">
          <a:extLst>
            <a:ext uri="{FF2B5EF4-FFF2-40B4-BE49-F238E27FC236}">
              <a16:creationId xmlns:a16="http://schemas.microsoft.com/office/drawing/2014/main" id="{1C51BC41-4A51-429E-A98A-A3A4FF5B27C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644110E-C087-4AF1-92B9-045C04E0499D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4F85CE5-CE9C-4EE0-8CD8-BAE64E73B8A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73CD79A-FCC6-46C3-B803-6A1E09F5FE7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FCD17FB-F0C1-4D14-9702-ADAC9C2C285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36FB299-540E-447A-A03F-06E9F410FAF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1505D306-C04C-49A2-85DE-9772F0A8B62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E9A315B6-80D6-4E6E-9E94-8271F784E34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1A0E399B-2D56-43CD-8154-8788332D93A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65F89A10-014B-4831-9269-34C51E5BAC2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D16DA0F9-033A-4E50-B271-CF8CF754132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C51D384E-6E7D-4108-AF67-358CFDDF8A7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23553526-25DD-4E8A-9649-201A9A9A21E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2241A2F7-8B14-44CD-B6DF-18B70914FF8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6E68A190-73B1-4159-96EF-D40DE22833B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3D874AA5-27C4-4E00-A649-69471362929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1419666B-0503-4917-BF5F-389161A8F94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CAB0D534-A2ED-4322-BDAE-EAC515DF17F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CC346190-F736-4474-AE9D-744BA826BF7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73A5ECC3-275F-4A2C-AF08-2494FB3C3DE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10D93106-DE67-4655-BE0A-20155717D92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521E0FE6-C5E3-40BB-A138-870387E7F97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1EAAC737-7532-4CCC-BD53-DE23CA3E55C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E2187121-4F79-41AC-8FAD-EAD303FE5F6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E6E5BA19-DD28-47B7-B735-940141D76C4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DEEE607B-5778-4E5C-B4ED-64AF4EBE96CE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B7318F5F-54F6-4144-B05A-164F37AC80A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AB24BB9F-7A32-4AC0-B0ED-66026D00A36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B0E64404-D53B-4680-9364-7880867D8AC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31FF34FA-22D3-4867-A529-9EF4807E997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D003D31C-5D0B-45FC-B8E1-C5153CC9863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37AD0A81-3679-426C-ACE5-D891B4AB883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DB4BD63E-C82E-4583-9F41-65252215B2E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76CE59E6-5B5F-4BB5-8C13-50DAFE94516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022E06C6-0375-4F95-B407-2080CEBBADF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4D740F24-C264-4CC3-9EED-1B8963BBC81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6E1322E0-1227-4598-BEA7-388FCAC85D8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4FCAE3F-7361-49AD-AB9B-A15D5BC9A29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20B1552A-E6D7-4563-87A2-6E7C587F964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33698BB6-4A25-444D-9327-A2BA6E409C2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BF08BCC-89D4-41F4-BA4F-AF63438840D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A1586DE6-BBBB-4E2B-9D87-8969D77FB87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8BF3643B-F4D7-4ABB-970D-5F4664C792D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DCF57C8A-583C-4118-8293-9C741DB51B9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FDE3FF22-C9A0-41B3-BC63-9D6C793DFF0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A9CC6033-3271-491D-85E7-575CB90184C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5DE78757-9506-4C20-9369-16663D32089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E78FB223-D535-4BED-A8D3-6D50764B10E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DD70D835-5480-47F0-8ABE-92731B0DD3C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200F1A64-3C96-493D-B961-F13336DAC7A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80949F2F-07C0-4950-958D-3F40D412C98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28D18BA2-1D74-4DEA-80D9-B0047A326BD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D5557EF9-AD41-4D28-BF09-C641F47679C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389998C0-3B40-46B3-98FD-6C50782DF1A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90C7AF68-27A9-4766-A73D-14F2F5F1CD7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80CF78D4-5AD4-442E-93AB-72FB640719F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7613C15E-8EE5-48D4-9649-9C35D5C6410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5484F00A-96E1-4974-94DE-AE3E4B17913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FB1E29CD-ADE3-40D6-889B-6198B5DE071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BE4B47E1-F948-41F7-9161-3904F15445F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508DF9CF-3676-416B-A2D7-1FBDC9DC121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4D9D7076-B815-41A5-BD5A-6D339A50271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BF0A77C3-5A84-4058-920C-32202CA1E6D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3FB6F7A3-27E9-4BE2-AAD9-A892178DE6F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8ACB4BEB-AD02-4B37-B410-896A0B1818E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9B9BDAF-0203-4B56-8E26-BA30EA34556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E00CB2A2-F021-45C5-B428-9A54CD3E308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D9004A46-7559-4BAE-B3DD-04CB79FF6ED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EA80AC09-932E-4D26-978E-3F9ACA05394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88095851-C728-456D-9565-AA0F2CDEFB6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AB7514D1-A34D-4C59-A954-BB38A13FDE5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5BE52535-6F38-43E4-8EC4-54771835710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F3E8A2CD-558A-4C89-A2F8-6D7FE04CE6C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E0184434-F9D6-4190-9418-42D3E10F5DE8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F3D246AA-5084-44D6-BE97-0B1EE93F4D7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FF95CFCF-C3DF-4356-9EE5-290D03CEBB4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7" name="AutoShape 6">
          <a:extLst>
            <a:ext uri="{FF2B5EF4-FFF2-40B4-BE49-F238E27FC236}">
              <a16:creationId xmlns:a16="http://schemas.microsoft.com/office/drawing/2014/main" id="{0E2639AD-3CA9-4822-BE97-68DFDFFEC18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84565CCD-D8A4-4AFF-83FE-306C55520DF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72EC3E8D-8C09-4E3F-95BE-ED119EF6C56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EF125850-228B-4EE2-B1AC-EE09D4B5409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5A6F671E-B3BA-44C0-B8FB-B4DF0E68917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1EAB691C-A6A7-4F91-9A2B-80FE2213E68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6DB62035-CDDE-44E2-961B-DCAF95FF4E5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DBF10492-681A-4CA2-9A1D-83D0FD95C61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20F0BFA7-DF9D-4CAF-957D-7AEEA308EB5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7FD32302-9D1B-4401-908E-81104C2CF25C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23B785F2-08F2-4DBB-8C37-73033CB971C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86B35A38-5FF9-4EE6-96AD-0DCFAE66648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9" name="AutoShape 6">
          <a:extLst>
            <a:ext uri="{FF2B5EF4-FFF2-40B4-BE49-F238E27FC236}">
              <a16:creationId xmlns:a16="http://schemas.microsoft.com/office/drawing/2014/main" id="{A63BA6E6-249F-4DFC-B3A6-225DD13A922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5610620B-5F34-404D-959E-D4E5EA6E403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33F3C84C-D775-420E-86E6-8D0A18A0F36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882827DD-FF17-4315-81E7-EDB56EE7DCE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4D708A6E-3A67-46D3-B191-CDFE63CB219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3B733D7-E8AA-45A0-9CA0-79E1ECF978B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BB19242A-B632-44D8-97D2-0D97DCFC468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1EFFBFBF-249E-4850-B21C-8D093FED122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7574C35B-83F7-4B99-ADAA-7376E21E688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3C707ECB-BA64-43B4-9AF7-AE5014D98B1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000108F1-4692-41AF-9C39-F7DEAB8EC00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7859D03F-9EA6-4A10-AC2A-9E56BDF1098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01" name="AutoShape 6">
          <a:extLst>
            <a:ext uri="{FF2B5EF4-FFF2-40B4-BE49-F238E27FC236}">
              <a16:creationId xmlns:a16="http://schemas.microsoft.com/office/drawing/2014/main" id="{DD4DBE54-8AB5-478A-86A6-3EE07AAA144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9885A22-9466-47D4-8B35-F8086DB7CCC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5FAD16D2-85BF-4981-8A79-A0610F5D9CC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B457B7E7-576C-4AC2-87FA-6E05C352D96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EDDD497E-04C5-4390-BC7A-7B5998C2B07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EC25A15-5D29-472C-9065-5AB8C30DDF2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B847AC52-1612-4DEB-8338-3EF4B0CBBF7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4C58EF90-F0AA-4DA0-AF01-212C82671E5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47496A1F-5764-4519-9BED-1AFFB8883DD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33D573D6-91A3-44EC-AA0C-E93FA7FBD62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5BB9BB2F-629A-47F6-ABE1-60FA626A97A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ABEDD6B4-5E63-439C-BEF7-696B44A9C91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3" name="AutoShape 6">
          <a:extLst>
            <a:ext uri="{FF2B5EF4-FFF2-40B4-BE49-F238E27FC236}">
              <a16:creationId xmlns:a16="http://schemas.microsoft.com/office/drawing/2014/main" id="{D02A69F5-74F0-45F6-814C-232B0BCCC56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F78D3D20-44B4-4FAD-9EAD-4ADF7F3070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727F9E0B-E36F-4F41-9145-F1EB75CB872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B74411D-2990-4FEE-A63C-B6273330515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E289647F-5F74-4EC4-87DB-52A004BB825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5822C603-898B-43B5-A018-9F7EABE51C6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D45757ED-A137-4A13-8CC2-EE088059368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38AECF05-A514-4E32-A909-843B22CFAAF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9150DB1B-92F2-4291-8B53-B35DBDC21C6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A490DB2E-E780-4910-BB18-941F94D6963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140D255D-72B9-4219-A390-E3EE2ADFEA5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7D39BA4C-CAA9-4DC7-9CF0-3DBB54DFB5B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5" name="AutoShape 6">
          <a:extLst>
            <a:ext uri="{FF2B5EF4-FFF2-40B4-BE49-F238E27FC236}">
              <a16:creationId xmlns:a16="http://schemas.microsoft.com/office/drawing/2014/main" id="{13A01EB1-0AB2-4B04-9C3F-76E956690AA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6B80879A-2CE9-4C74-ADB4-B2E9E717284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70BE95CD-FA5D-41FA-BBCD-E02AACD3134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FFF02D41-1F9E-4BAD-8B2C-1A47AA3B009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80FCC764-815E-4C66-8626-99E493984FA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D27F250D-AD4E-4B86-BDC3-D90E41FE5B6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E4EA9575-8047-4E6E-85B3-9F120C7745E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EE51806E-FAE8-4F99-8786-FC0120B039F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0381AC45-13D8-497B-869B-185B83C8621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EB7FE0CE-5275-443A-BD18-809605AFE10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3820CBDA-AB73-4E5E-8E7C-12E6C241118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8F3231A0-3670-434F-BB49-7D6DA34B3E5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735BFC91-7C9E-4284-A37D-CF1F7F4B7C7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0F539F73-BDCA-4E2C-92C1-55952E7304F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5BBBA7EE-B4CD-4F9F-ADD6-9AC82762C0D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FC6DA2F4-2F38-4A25-9AD0-D6418CCF107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410B0425-181A-4F99-AEE6-52883F25CE2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7D98FBBC-AA60-42F2-9435-DF92E48A26E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E7837412-F078-48ED-8258-381E9E52610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DA84393-EF88-46A8-9C23-A8560BDE4BF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E1BAA5E1-7EA1-44F3-8649-DA47D113C69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B8B6C1F9-EBE1-4483-8A63-62C25F3EC58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588036F0-D144-4F5E-9D0F-ECE0FE885F2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998D8E70-F982-4F62-9398-F048D12F230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9" name="AutoShape 6">
          <a:extLst>
            <a:ext uri="{FF2B5EF4-FFF2-40B4-BE49-F238E27FC236}">
              <a16:creationId xmlns:a16="http://schemas.microsoft.com/office/drawing/2014/main" id="{B0519A27-565C-4C0D-8944-FE57CBEF575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8D95BC93-72DE-4EF6-B749-1E9290302A1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77972B34-59BA-47C5-9F60-F8741703591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AB704873-E894-4A0E-B124-2E6F792E477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4D2C6D7B-BFD6-4E50-8D0D-E601680CDFD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EC823FD0-D87A-4B48-92FC-8D2D9B44771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E06B4D9C-A2DA-4F53-8CE6-C016D5A2269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80449615-07E7-4101-A5A7-CC3EF68541F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42AAF2FF-992D-4551-BE17-02F5887C1C1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811039C0-49E8-4FB2-AEE2-104519F8C461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20922B87-FEE4-4B1F-8487-64956EFC131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55F5498B-5A1D-41EC-8AED-8297E3E85C3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61" name="AutoShape 6">
          <a:extLst>
            <a:ext uri="{FF2B5EF4-FFF2-40B4-BE49-F238E27FC236}">
              <a16:creationId xmlns:a16="http://schemas.microsoft.com/office/drawing/2014/main" id="{43C7E43F-E0E7-4850-9D1C-23FCA59F42D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FEAEF0B9-E696-458F-A919-21B88752903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F033DF06-EC51-41F6-AA7E-D297CA33484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B5D42F06-5231-4D6E-8C17-59342210385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143AA644-A1A7-468D-B0D4-0788E9E65A3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C7466C25-8DA4-429C-B18F-0123AD95B68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F3E64A10-71D8-4310-B2F6-0AE169339B5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B98244F-D505-4C3B-9ECC-24FF9063345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F326BD5D-B760-475F-9001-C97E023AEB3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D1D99B4E-B94D-4EA1-8C20-8607CF1BAB1F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BC48D4AB-0EAA-488D-83FF-A83A3B90FFD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FD9B8B77-BB39-4CB7-989B-FBA03B1A68A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3" name="AutoShape 6">
          <a:extLst>
            <a:ext uri="{FF2B5EF4-FFF2-40B4-BE49-F238E27FC236}">
              <a16:creationId xmlns:a16="http://schemas.microsoft.com/office/drawing/2014/main" id="{C6D06F64-8073-417F-B126-6129C1B8092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12433D74-3C0C-4BC0-8F72-D79D2E86C92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FD8022DA-F3E9-48EB-90A1-6593D7F0245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2CB681A5-1501-4488-A7E6-B23C954DEBB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06CB3DA8-58E4-408A-B5EA-BCFD886C66F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69F59363-ED85-4E03-BEDD-6101544176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53860DCF-F34F-4F3F-8A91-AEF55B4B40F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4EC1EDBD-60C6-4589-A217-83F8629AB8B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1F49FED8-0EE2-4885-A136-7D8603A71F5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371BB570-2E33-46E2-A010-C3647FDCCAD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4C374A4F-7E48-4946-87FF-4EE10993667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F8167B61-EF0F-4CD9-A1D2-4124FBC0CB4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75F866E3-4414-41B3-A6F9-DF902248F8A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8A86B28D-0C9B-4FE1-855C-A49FE53E52E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6D8DC302-5091-4E0B-8AB6-6DBB7925737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1847DB88-1441-47FB-B9E3-788B1BE7CA7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D2935563-3253-4DE8-A39F-5B99A03DDBE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813C93BA-2B8E-4E50-8EAC-159303AE5ED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31041043-EB51-4DA6-B83D-28E94C2C68D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214D5F3A-E527-46AC-9558-C41F57CB87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FB084C59-5651-438F-BCDA-0E3B856EF87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097488FB-F97B-4F42-9746-B8B38935832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FFA7AE52-D8AE-42BA-94E1-8996C513E1A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6B58BAD3-6A30-45C8-AFE0-6AB6EE516BF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5CD513E5-7637-47A2-B5D9-EB27BA28BF5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581AF5CF-B332-4C32-A832-1EC7865CAE7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AACC7DFA-253E-4560-B6C1-99D4D36BDCE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E545AD13-0537-4668-A3F2-48C1438B0A4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4C00B3F3-72CE-465A-BE80-701C9AC658A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186F9A0B-FA2D-4AFA-AFD3-A2CF529D3EF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BEA3DAFB-6840-4379-8D01-53758C360C3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59530542-31A7-4CE8-AD3F-097E1853CCE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4FB1D784-C34D-4D19-A324-1714232FE0F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E8FFC21E-4E27-4208-A67E-F70AC118954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7" name="AutoShape 3">
          <a:extLst>
            <a:ext uri="{FF2B5EF4-FFF2-40B4-BE49-F238E27FC236}">
              <a16:creationId xmlns:a16="http://schemas.microsoft.com/office/drawing/2014/main" id="{B0B1CA45-0DD3-4239-A396-B9D8C7F8505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8" name="AutoShape 5">
          <a:extLst>
            <a:ext uri="{FF2B5EF4-FFF2-40B4-BE49-F238E27FC236}">
              <a16:creationId xmlns:a16="http://schemas.microsoft.com/office/drawing/2014/main" id="{8B26197C-FC6E-429A-83BA-88B80AA2025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E5BCD5F5-3096-4855-A158-2DB7D9D1B56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0" name="AutoShape 3">
          <a:extLst>
            <a:ext uri="{FF2B5EF4-FFF2-40B4-BE49-F238E27FC236}">
              <a16:creationId xmlns:a16="http://schemas.microsoft.com/office/drawing/2014/main" id="{1AF128D9-8BA0-460C-BA1F-490604C4832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6C5D4B2C-C29D-40FA-B119-242A68408AD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C5979359-9A46-4F42-B60E-AB921488B0F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DDB35942-82E8-47EB-8401-2BC6548E570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DEF034DC-FDF2-40A3-B599-1197549B533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0B7F2435-55D5-4717-93A5-B25804E1057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A8F5512-6E4C-4AD2-9049-AC1D9C5C5EC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229B3342-A5E5-48CF-964A-A62AEDCCF1E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805B1AC0-E833-4EE1-8D2E-655DC99AB8F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7CB8844C-ECAF-4235-B4F0-52B817FC439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C1C5A80B-40B1-4C0E-B0DC-340F06623D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DDA0A7D5-6065-41BF-B922-4294CC74CED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29A1BBEE-D1B4-4816-9E5F-C18B823F488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3" name="AutoShape 3">
          <a:extLst>
            <a:ext uri="{FF2B5EF4-FFF2-40B4-BE49-F238E27FC236}">
              <a16:creationId xmlns:a16="http://schemas.microsoft.com/office/drawing/2014/main" id="{A9117273-3374-4D49-B17A-459A350459B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AF606BE0-F95A-4694-8A37-F7534DC966D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AAB8EB9-9BD8-4294-A4E1-054A7CFB71E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665C607C-BEA8-4ABC-8984-A74B583CE8F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7410B69D-BBF0-4B65-A1AF-ADAB4F16D15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5B611244-10E6-4EC3-9064-30941B77C6C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BFBF78C0-2E39-42C5-99FB-C9A8D48C5F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E74A1DDA-CCAC-447E-A209-29A496D12B5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724213DD-1334-4602-A19B-E558663A50A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C6FF3EFA-F34C-4074-BA7C-30E780E802B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C68445FD-A8FD-4083-8BAE-BFCCDBA2F3D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676AFC21-FE7A-409E-9CB7-B82BCCA9B1F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1FD2A0F8-1292-4735-8832-8CE9B7BBDB0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21D4A9AD-EE59-42D3-A603-C8E135E5383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AB8E6505-05E1-4E99-BAE5-EEA18048A27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B2DF35F4-7E67-4AA8-873F-C7A3A36DFBD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14810B66-4D70-448E-97D8-85EBF87E75D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6A5FB280-E1CC-4117-B5F6-46210B4E268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1" name="AutoShape 3">
          <a:extLst>
            <a:ext uri="{FF2B5EF4-FFF2-40B4-BE49-F238E27FC236}">
              <a16:creationId xmlns:a16="http://schemas.microsoft.com/office/drawing/2014/main" id="{4417B52A-75CA-4EF4-8284-33EE560224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D137D908-79B8-4317-A24F-7904C694888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3" name="AutoShape 3">
          <a:extLst>
            <a:ext uri="{FF2B5EF4-FFF2-40B4-BE49-F238E27FC236}">
              <a16:creationId xmlns:a16="http://schemas.microsoft.com/office/drawing/2014/main" id="{FA71AFB9-FAB4-4895-8C24-7722FA8C5C8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A2FBF810-863E-4F52-9296-BEDFCFEB306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1FFE2C8F-4AA6-41C2-936A-E79AF56C76C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4EDE054C-305C-482B-8FB9-DD97AF4983B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240183F2-59DD-4F67-A6DB-A12AFF3AE6F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325DD9D6-0639-47D0-A9DE-E0A8164F205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7D37296E-5F5F-4181-BDC6-B81AD678AAF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4F984FCA-E886-4542-B452-7585CD94F27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D4A5C293-71E5-4DF3-BCDA-A1E5E7E5EB6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F813F9E4-AFBB-461E-976A-4566D2703E5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2815619B-0072-4041-A926-55367BC12EF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4DF51E4C-21BF-4F77-BB5B-27F0C7DEECE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14858376-C14A-48E4-B3B6-C7751FF050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6" name="AutoShape 5">
          <a:extLst>
            <a:ext uri="{FF2B5EF4-FFF2-40B4-BE49-F238E27FC236}">
              <a16:creationId xmlns:a16="http://schemas.microsoft.com/office/drawing/2014/main" id="{BE7CDE08-C82B-4F81-8B35-DE872430A80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CE95850-45E9-4C5E-9351-6F2CA28C14A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8" name="AutoShape 5">
          <a:extLst>
            <a:ext uri="{FF2B5EF4-FFF2-40B4-BE49-F238E27FC236}">
              <a16:creationId xmlns:a16="http://schemas.microsoft.com/office/drawing/2014/main" id="{C8AE0D9C-7770-4233-9F7C-D24D8339768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01D35AB7-A0D3-46F4-8FC1-79D20A95990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0" name="AutoShape 5">
          <a:extLst>
            <a:ext uri="{FF2B5EF4-FFF2-40B4-BE49-F238E27FC236}">
              <a16:creationId xmlns:a16="http://schemas.microsoft.com/office/drawing/2014/main" id="{BF70931A-23F5-4AD9-9AF6-1201F99B892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21378D22-87AF-4EBF-88FE-4AB5DC57883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2" name="AutoShape 5">
          <a:extLst>
            <a:ext uri="{FF2B5EF4-FFF2-40B4-BE49-F238E27FC236}">
              <a16:creationId xmlns:a16="http://schemas.microsoft.com/office/drawing/2014/main" id="{E5943080-FCFD-4C05-A781-3D365004C12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7C90C6D6-CBFF-4A2F-AA0C-DEC79BEBB0C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1C8A6D36-D736-4B6B-ACE4-21C48276157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5" name="AutoShape 5">
          <a:extLst>
            <a:ext uri="{FF2B5EF4-FFF2-40B4-BE49-F238E27FC236}">
              <a16:creationId xmlns:a16="http://schemas.microsoft.com/office/drawing/2014/main" id="{0F06E1EB-5B7B-4A2A-B86E-54FA89F2F95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8F7569DC-55E7-4FAA-8AFB-900772C6185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66081DE4-5DBA-4372-BD82-68F24515C77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88212957-39DD-406B-9F0A-1B446957021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9" name="AutoShape 5">
          <a:extLst>
            <a:ext uri="{FF2B5EF4-FFF2-40B4-BE49-F238E27FC236}">
              <a16:creationId xmlns:a16="http://schemas.microsoft.com/office/drawing/2014/main" id="{44B66E95-5581-4E63-AA45-8295FC6445D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610194CA-8C1D-4B77-A7D2-7993971EAFE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1" name="AutoShape 5">
          <a:extLst>
            <a:ext uri="{FF2B5EF4-FFF2-40B4-BE49-F238E27FC236}">
              <a16:creationId xmlns:a16="http://schemas.microsoft.com/office/drawing/2014/main" id="{AE9B9BA6-EB34-4235-B113-607C641194D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8FC29B61-2A36-4DF0-8DFE-84A781AD10F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BAF9096B-E428-415B-8B4B-B6A1294A232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4" name="AutoShape 5">
          <a:extLst>
            <a:ext uri="{FF2B5EF4-FFF2-40B4-BE49-F238E27FC236}">
              <a16:creationId xmlns:a16="http://schemas.microsoft.com/office/drawing/2014/main" id="{BB093EE0-4B32-4FBD-A64F-72A9AE45A4A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A3620FFE-ED3D-4968-BFEC-FB0EECE9FFA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6" name="AutoShape 5">
          <a:extLst>
            <a:ext uri="{FF2B5EF4-FFF2-40B4-BE49-F238E27FC236}">
              <a16:creationId xmlns:a16="http://schemas.microsoft.com/office/drawing/2014/main" id="{8287CCF2-0A5B-412E-94C6-667311B779A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BBA2F51F-60FF-43B6-BB41-82D0C56DED2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8" name="AutoShape 5">
          <a:extLst>
            <a:ext uri="{FF2B5EF4-FFF2-40B4-BE49-F238E27FC236}">
              <a16:creationId xmlns:a16="http://schemas.microsoft.com/office/drawing/2014/main" id="{A7B89179-A89F-4054-B176-9951C8E5B97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FBB29FB9-04B8-4DF3-83CB-17F744B81CC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0" name="AutoShape 5">
          <a:extLst>
            <a:ext uri="{FF2B5EF4-FFF2-40B4-BE49-F238E27FC236}">
              <a16:creationId xmlns:a16="http://schemas.microsoft.com/office/drawing/2014/main" id="{00A811D7-4A83-433D-8945-0ED7248A8CF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C0A8B850-E5C4-4411-B4E2-421C4453E7C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C7B66266-96F4-492D-A58E-F17243F1CD1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3" name="AutoShape 5">
          <a:extLst>
            <a:ext uri="{FF2B5EF4-FFF2-40B4-BE49-F238E27FC236}">
              <a16:creationId xmlns:a16="http://schemas.microsoft.com/office/drawing/2014/main" id="{5EFD8A6A-0833-4912-94D9-2400B17614B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F4FDE585-5035-4F57-AFF7-6E652608C50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5" name="AutoShape 5">
          <a:extLst>
            <a:ext uri="{FF2B5EF4-FFF2-40B4-BE49-F238E27FC236}">
              <a16:creationId xmlns:a16="http://schemas.microsoft.com/office/drawing/2014/main" id="{A3A94070-22A4-488F-9FA7-089F82CE83F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FCD2B573-16D3-45D9-9B58-38DCF7A59C3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7" name="AutoShape 5">
          <a:extLst>
            <a:ext uri="{FF2B5EF4-FFF2-40B4-BE49-F238E27FC236}">
              <a16:creationId xmlns:a16="http://schemas.microsoft.com/office/drawing/2014/main" id="{BC02F057-1B4D-484A-9399-FC9AE5A2659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2CF8EFB7-24C6-45FC-B15A-F1D7273E5F8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9" name="AutoShape 5">
          <a:extLst>
            <a:ext uri="{FF2B5EF4-FFF2-40B4-BE49-F238E27FC236}">
              <a16:creationId xmlns:a16="http://schemas.microsoft.com/office/drawing/2014/main" id="{A1D0D097-8BE5-4295-A5CC-92C6FC205B1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F8D65706-02EA-462B-82CA-A82E4A3592C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ACE63B03-6240-4A26-9D93-C1217056D8B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2" name="AutoShape 5">
          <a:extLst>
            <a:ext uri="{FF2B5EF4-FFF2-40B4-BE49-F238E27FC236}">
              <a16:creationId xmlns:a16="http://schemas.microsoft.com/office/drawing/2014/main" id="{AC734C32-FB80-4D2B-9E70-A6ABBF39FB6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16CB1919-D6FE-48A4-AA9C-B1DC1BCBA14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4" name="AutoShape 5">
          <a:extLst>
            <a:ext uri="{FF2B5EF4-FFF2-40B4-BE49-F238E27FC236}">
              <a16:creationId xmlns:a16="http://schemas.microsoft.com/office/drawing/2014/main" id="{867AC589-DC6B-43B0-A1B1-3693F14551E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62ABD577-1F05-4002-8CF7-E9EA8B02D59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" name="AutoShape 5">
          <a:extLst>
            <a:ext uri="{FF2B5EF4-FFF2-40B4-BE49-F238E27FC236}">
              <a16:creationId xmlns:a16="http://schemas.microsoft.com/office/drawing/2014/main" id="{BBF629D8-F144-4F7B-9680-A3ECCFBB6FE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96A3B25A-21B1-4E4A-A693-E3B2ADE959C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8" name="AutoShape 5">
          <a:extLst>
            <a:ext uri="{FF2B5EF4-FFF2-40B4-BE49-F238E27FC236}">
              <a16:creationId xmlns:a16="http://schemas.microsoft.com/office/drawing/2014/main" id="{BA1AECBE-F4D2-42F8-AE31-214DB899C6D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6BF44B25-14C1-4DF0-95EE-B5281C971D4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10D8B39-3FD6-4474-A7B0-04A82ABD14B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1" name="AutoShape 5">
          <a:extLst>
            <a:ext uri="{FF2B5EF4-FFF2-40B4-BE49-F238E27FC236}">
              <a16:creationId xmlns:a16="http://schemas.microsoft.com/office/drawing/2014/main" id="{6A5F9FA8-36BA-4916-A67F-40F5D589414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5E747DB6-AB3C-47AC-A687-F72DE683BC4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3" name="AutoShape 5">
          <a:extLst>
            <a:ext uri="{FF2B5EF4-FFF2-40B4-BE49-F238E27FC236}">
              <a16:creationId xmlns:a16="http://schemas.microsoft.com/office/drawing/2014/main" id="{2C4280B8-62E6-407F-A619-EE956CDA9AC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6EE41A8C-CE18-42F8-AC94-4D55A82C48A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5" name="AutoShape 5">
          <a:extLst>
            <a:ext uri="{FF2B5EF4-FFF2-40B4-BE49-F238E27FC236}">
              <a16:creationId xmlns:a16="http://schemas.microsoft.com/office/drawing/2014/main" id="{080E4106-797D-47F4-A53B-A90F762D662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5B026500-4E42-4584-B8CE-9B40F8CE690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7" name="AutoShape 5">
          <a:extLst>
            <a:ext uri="{FF2B5EF4-FFF2-40B4-BE49-F238E27FC236}">
              <a16:creationId xmlns:a16="http://schemas.microsoft.com/office/drawing/2014/main" id="{B0799105-B6D0-4091-9FDA-EA150BA006D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A4BD4CE4-F33E-496F-A2F6-D668AF5F974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71E4C773-71A9-40EE-97E0-F418C1151DB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0" name="AutoShape 5">
          <a:extLst>
            <a:ext uri="{FF2B5EF4-FFF2-40B4-BE49-F238E27FC236}">
              <a16:creationId xmlns:a16="http://schemas.microsoft.com/office/drawing/2014/main" id="{E9FAE2D3-C728-4628-9BDD-9F69E87CA02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218ECC5-4D09-4542-B332-E0DCB09A87D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2" name="AutoShape 5">
          <a:extLst>
            <a:ext uri="{FF2B5EF4-FFF2-40B4-BE49-F238E27FC236}">
              <a16:creationId xmlns:a16="http://schemas.microsoft.com/office/drawing/2014/main" id="{8F75854E-3F08-46FC-9D3B-84FFFBA81B7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E6552087-AD14-47CF-8369-7EC56A87522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4" name="AutoShape 5">
          <a:extLst>
            <a:ext uri="{FF2B5EF4-FFF2-40B4-BE49-F238E27FC236}">
              <a16:creationId xmlns:a16="http://schemas.microsoft.com/office/drawing/2014/main" id="{250C2E6B-84BC-4B1F-93A2-ED7FDBBC617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FDE295C7-5C29-4C12-A8D2-D7092ED84C4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6" name="AutoShape 5">
          <a:extLst>
            <a:ext uri="{FF2B5EF4-FFF2-40B4-BE49-F238E27FC236}">
              <a16:creationId xmlns:a16="http://schemas.microsoft.com/office/drawing/2014/main" id="{379001D4-41F9-4EB2-B701-EB19C3C35AB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C1E80383-42D6-4EA2-9A67-2D6CAC2563AF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7BFA98A2-6BF2-4ECD-BCC9-9FA9A4693358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2B2BBFD0-78AD-44A9-AFA4-3377C8A69E86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5A612DBF-E098-48E7-86DF-754B3717D1B2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419CBFB8-7BF2-461A-9AE5-BB27178E59BA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7AA357ED-EF87-4D8C-AC13-E2F949A49A77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52C98FE1-EB16-4424-A2FB-4ED529617F02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F365376A-C01D-4881-958E-652C76B1FD2B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C73BEBBB-3028-4082-B89E-64B96BB2C109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23F2214A-3848-451C-9A10-57F5A3066EA8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70E4E912-43AF-42D1-B0BB-91AB9AA38A4A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4CE1AFB3-6194-4868-AE89-83591D751588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2B37F4CE-B488-4353-926A-C2B4BCF4B471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34C5E6BC-A2DB-4EF1-8D10-9365093A3BF0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97DB1FFF-70F8-4AB2-BB4A-B58F16296CF9}"/>
            </a:ext>
          </a:extLst>
        </xdr:cNvPr>
        <xdr:cNvSpPr>
          <a:spLocks/>
        </xdr:cNvSpPr>
      </xdr:nvSpPr>
      <xdr:spPr bwMode="auto">
        <a:xfrm>
          <a:off x="7096125" y="36995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F8DE39A2-F953-4C45-BE01-59CF1C52D508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3" name="AutoShape 6">
          <a:extLst>
            <a:ext uri="{FF2B5EF4-FFF2-40B4-BE49-F238E27FC236}">
              <a16:creationId xmlns:a16="http://schemas.microsoft.com/office/drawing/2014/main" id="{15AA2563-5163-423F-BCAB-6C85CB93938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770D2A43-1483-4E91-BD4A-E701C72EB67B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5" name="AutoShape 6">
          <a:extLst>
            <a:ext uri="{FF2B5EF4-FFF2-40B4-BE49-F238E27FC236}">
              <a16:creationId xmlns:a16="http://schemas.microsoft.com/office/drawing/2014/main" id="{9F2DE64E-9795-4A3E-A58E-D988E70132EF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D80E8C50-03D4-41FE-B066-8AE675483576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7" name="AutoShape 6">
          <a:extLst>
            <a:ext uri="{FF2B5EF4-FFF2-40B4-BE49-F238E27FC236}">
              <a16:creationId xmlns:a16="http://schemas.microsoft.com/office/drawing/2014/main" id="{5292FB09-48D6-47D4-B141-05B7B62282B5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B52E7E49-F136-424B-9095-42F3460E5EAB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9" name="AutoShape 6">
          <a:extLst>
            <a:ext uri="{FF2B5EF4-FFF2-40B4-BE49-F238E27FC236}">
              <a16:creationId xmlns:a16="http://schemas.microsoft.com/office/drawing/2014/main" id="{274554B7-7EFE-42EE-85EE-D5BEE0DA2A89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DAE484E1-A44A-4F7E-A61D-A4882A7FF676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1" name="AutoShape 6">
          <a:extLst>
            <a:ext uri="{FF2B5EF4-FFF2-40B4-BE49-F238E27FC236}">
              <a16:creationId xmlns:a16="http://schemas.microsoft.com/office/drawing/2014/main" id="{4DDDC4A5-71F1-4A00-B869-50FBA08A3875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7018201B-F462-4A9F-9E90-0115FE8EB07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3" name="AutoShape 6">
          <a:extLst>
            <a:ext uri="{FF2B5EF4-FFF2-40B4-BE49-F238E27FC236}">
              <a16:creationId xmlns:a16="http://schemas.microsoft.com/office/drawing/2014/main" id="{2EBB038D-94DE-47AB-809D-57D0695AB271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1152261A-A39F-407C-B9FF-F3B73EE26A88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5" name="AutoShape 6">
          <a:extLst>
            <a:ext uri="{FF2B5EF4-FFF2-40B4-BE49-F238E27FC236}">
              <a16:creationId xmlns:a16="http://schemas.microsoft.com/office/drawing/2014/main" id="{9809544E-51A8-43D4-BAD0-9EE330F42732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1F74E4DB-EE2F-44E2-BF32-7442FC301E0A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7" name="AutoShape 6">
          <a:extLst>
            <a:ext uri="{FF2B5EF4-FFF2-40B4-BE49-F238E27FC236}">
              <a16:creationId xmlns:a16="http://schemas.microsoft.com/office/drawing/2014/main" id="{BDEF3C1C-A13D-48B9-A1B0-6FD67FD5537B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62548509-187F-437F-AAEB-F7DD5495E0B5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9" name="AutoShape 6">
          <a:extLst>
            <a:ext uri="{FF2B5EF4-FFF2-40B4-BE49-F238E27FC236}">
              <a16:creationId xmlns:a16="http://schemas.microsoft.com/office/drawing/2014/main" id="{BA747BE8-0B34-4F6C-A335-940A1A518341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CBF3AA01-8D8A-4361-9DB8-8D58EB9B1CBD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1" name="AutoShape 6">
          <a:extLst>
            <a:ext uri="{FF2B5EF4-FFF2-40B4-BE49-F238E27FC236}">
              <a16:creationId xmlns:a16="http://schemas.microsoft.com/office/drawing/2014/main" id="{B5B4F8FE-6D73-47CE-A23E-A514707ED510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1DA1F421-32CC-424E-9121-8A6829AEF1D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3" name="AutoShape 6">
          <a:extLst>
            <a:ext uri="{FF2B5EF4-FFF2-40B4-BE49-F238E27FC236}">
              <a16:creationId xmlns:a16="http://schemas.microsoft.com/office/drawing/2014/main" id="{7AF0681F-BD59-4C3D-9709-8680A39744D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B98089BF-492E-4720-B20A-2A27EC341B02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5" name="AutoShape 6">
          <a:extLst>
            <a:ext uri="{FF2B5EF4-FFF2-40B4-BE49-F238E27FC236}">
              <a16:creationId xmlns:a16="http://schemas.microsoft.com/office/drawing/2014/main" id="{15CA3009-C7CC-410E-A6F1-E7F523F24943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794F65C1-CDB9-47A6-A8DB-DD3259DC71F5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7" name="AutoShape 6">
          <a:extLst>
            <a:ext uri="{FF2B5EF4-FFF2-40B4-BE49-F238E27FC236}">
              <a16:creationId xmlns:a16="http://schemas.microsoft.com/office/drawing/2014/main" id="{CF782FAA-F286-4313-9CBE-9678595C5619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9902BE5A-9CE2-42AE-A290-3F0277D6C4F0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9" name="AutoShape 6">
          <a:extLst>
            <a:ext uri="{FF2B5EF4-FFF2-40B4-BE49-F238E27FC236}">
              <a16:creationId xmlns:a16="http://schemas.microsoft.com/office/drawing/2014/main" id="{0749EC36-85C3-4DA2-82FA-B5616366C629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3B4EC5D1-EF2C-47B4-B181-9BE9EAA4E754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1" name="AutoShape 6">
          <a:extLst>
            <a:ext uri="{FF2B5EF4-FFF2-40B4-BE49-F238E27FC236}">
              <a16:creationId xmlns:a16="http://schemas.microsoft.com/office/drawing/2014/main" id="{CE7D343A-E6ED-489B-841A-BB19718BD70A}"/>
            </a:ext>
          </a:extLst>
        </xdr:cNvPr>
        <xdr:cNvSpPr>
          <a:spLocks/>
        </xdr:cNvSpPr>
      </xdr:nvSpPr>
      <xdr:spPr bwMode="auto">
        <a:xfrm>
          <a:off x="7096125" y="37966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C552A7BA-BEF6-4E2E-9186-E846FF5A598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EF7E5ABD-8615-4869-BB56-0AD5F735065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4BE50A51-6D62-44A1-88C6-281CA64F413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5" name="AutoShape 6">
          <a:extLst>
            <a:ext uri="{FF2B5EF4-FFF2-40B4-BE49-F238E27FC236}">
              <a16:creationId xmlns:a16="http://schemas.microsoft.com/office/drawing/2014/main" id="{EF27FF36-E5D6-4A5F-84F4-AA88B84D171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05C217AB-F0C6-487E-92F8-457E9265E0A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7" name="AutoShape 5">
          <a:extLst>
            <a:ext uri="{FF2B5EF4-FFF2-40B4-BE49-F238E27FC236}">
              <a16:creationId xmlns:a16="http://schemas.microsoft.com/office/drawing/2014/main" id="{E550C7E7-2E84-48DB-8727-538393356C2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800A9653-1D9B-4B2B-9248-251C54F4FB4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9" name="AutoShape 5">
          <a:extLst>
            <a:ext uri="{FF2B5EF4-FFF2-40B4-BE49-F238E27FC236}">
              <a16:creationId xmlns:a16="http://schemas.microsoft.com/office/drawing/2014/main" id="{2D5C1380-D85D-466B-8F47-13B4F506974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4C213268-3067-4D5F-807A-43A231918D2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1" name="AutoShape 5">
          <a:extLst>
            <a:ext uri="{FF2B5EF4-FFF2-40B4-BE49-F238E27FC236}">
              <a16:creationId xmlns:a16="http://schemas.microsoft.com/office/drawing/2014/main" id="{FF5EB857-C6EB-4505-8B1E-07E07A1DCE6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EA576B2E-8AD2-486A-95E4-8BCA177C9CE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3" name="AutoShape 5">
          <a:extLst>
            <a:ext uri="{FF2B5EF4-FFF2-40B4-BE49-F238E27FC236}">
              <a16:creationId xmlns:a16="http://schemas.microsoft.com/office/drawing/2014/main" id="{29FAB978-ECE6-46B9-A113-C68D58EBB94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6D13F56A-70FB-4033-A543-AFEF12C1C288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F08512B8-C030-47A0-B9FD-6F5099EE855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9B16C85E-3636-41B3-ADFC-261B44AD65F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7" name="AutoShape 6">
          <a:extLst>
            <a:ext uri="{FF2B5EF4-FFF2-40B4-BE49-F238E27FC236}">
              <a16:creationId xmlns:a16="http://schemas.microsoft.com/office/drawing/2014/main" id="{8C749F20-0E98-4360-86AC-65C95A35189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DCDF4079-E449-4C82-93E8-FE1FF0828FC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9" name="AutoShape 5">
          <a:extLst>
            <a:ext uri="{FF2B5EF4-FFF2-40B4-BE49-F238E27FC236}">
              <a16:creationId xmlns:a16="http://schemas.microsoft.com/office/drawing/2014/main" id="{4636821F-7003-4C4D-8AE3-777F8822402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3A9BD296-F8E5-4803-B8CE-A0FE4D81B73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1" name="AutoShape 5">
          <a:extLst>
            <a:ext uri="{FF2B5EF4-FFF2-40B4-BE49-F238E27FC236}">
              <a16:creationId xmlns:a16="http://schemas.microsoft.com/office/drawing/2014/main" id="{C6A6FE94-CF1C-4AD8-8045-BCF5ADE96AD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3CEB858C-48B7-4C15-9237-77A0BB405AE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3" name="AutoShape 5">
          <a:extLst>
            <a:ext uri="{FF2B5EF4-FFF2-40B4-BE49-F238E27FC236}">
              <a16:creationId xmlns:a16="http://schemas.microsoft.com/office/drawing/2014/main" id="{A5CB0397-C69B-41D8-9374-05EDF056FEA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B3402F5A-8100-4AEB-8F90-0056B024983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5" name="AutoShape 5">
          <a:extLst>
            <a:ext uri="{FF2B5EF4-FFF2-40B4-BE49-F238E27FC236}">
              <a16:creationId xmlns:a16="http://schemas.microsoft.com/office/drawing/2014/main" id="{F36B97EF-3B2A-4712-870E-A96F696EE78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3C31D593-66DC-41BE-99AE-93B5CF00FBF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1DA8AFA9-87C4-4CF8-B16D-EF6E2CF2666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356BD533-5E4F-4A45-860E-5B53C2551EB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9" name="AutoShape 6">
          <a:extLst>
            <a:ext uri="{FF2B5EF4-FFF2-40B4-BE49-F238E27FC236}">
              <a16:creationId xmlns:a16="http://schemas.microsoft.com/office/drawing/2014/main" id="{957D9553-75FF-4E82-B084-8D8E0519B31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856ACD97-937B-44D3-A728-4166A5538B7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1" name="AutoShape 5">
          <a:extLst>
            <a:ext uri="{FF2B5EF4-FFF2-40B4-BE49-F238E27FC236}">
              <a16:creationId xmlns:a16="http://schemas.microsoft.com/office/drawing/2014/main" id="{C38C17D4-64C2-434E-8A05-A5B1AFE129B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F3E87A56-AD57-40DF-847D-BEFE19BE81C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3" name="AutoShape 5">
          <a:extLst>
            <a:ext uri="{FF2B5EF4-FFF2-40B4-BE49-F238E27FC236}">
              <a16:creationId xmlns:a16="http://schemas.microsoft.com/office/drawing/2014/main" id="{B2E78EDE-4245-4FB9-B1CC-7523AFB0DAD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B5DDAFFC-198A-46D0-8CA5-DEEB467710D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5" name="AutoShape 5">
          <a:extLst>
            <a:ext uri="{FF2B5EF4-FFF2-40B4-BE49-F238E27FC236}">
              <a16:creationId xmlns:a16="http://schemas.microsoft.com/office/drawing/2014/main" id="{7690535C-2258-479F-8092-64BFA0454FB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6" name="AutoShape 3">
          <a:extLst>
            <a:ext uri="{FF2B5EF4-FFF2-40B4-BE49-F238E27FC236}">
              <a16:creationId xmlns:a16="http://schemas.microsoft.com/office/drawing/2014/main" id="{D943011D-4AD9-4D83-AE54-185595E2801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7" name="AutoShape 5">
          <a:extLst>
            <a:ext uri="{FF2B5EF4-FFF2-40B4-BE49-F238E27FC236}">
              <a16:creationId xmlns:a16="http://schemas.microsoft.com/office/drawing/2014/main" id="{8E6014BF-F0D3-4DE4-ADEF-C4A7E687E88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C6D494E3-AEF9-4DD3-9DB4-83F5BD91FF1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078AB031-231E-4FF7-B27A-34B8CE7E66E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BA89F67C-1CAE-4295-B46B-E3DA847E1EE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01" name="AutoShape 6">
          <a:extLst>
            <a:ext uri="{FF2B5EF4-FFF2-40B4-BE49-F238E27FC236}">
              <a16:creationId xmlns:a16="http://schemas.microsoft.com/office/drawing/2014/main" id="{D8F57F18-1400-453D-9ADC-4EE0068712D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288D85A6-CF01-4037-9FB2-4AF03BCC31C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3" name="AutoShape 5">
          <a:extLst>
            <a:ext uri="{FF2B5EF4-FFF2-40B4-BE49-F238E27FC236}">
              <a16:creationId xmlns:a16="http://schemas.microsoft.com/office/drawing/2014/main" id="{010AE84C-2702-4DC2-89C0-B6B74F6437C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A79653A5-17CA-4246-824C-52BF29EDA1A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5" name="AutoShape 5">
          <a:extLst>
            <a:ext uri="{FF2B5EF4-FFF2-40B4-BE49-F238E27FC236}">
              <a16:creationId xmlns:a16="http://schemas.microsoft.com/office/drawing/2014/main" id="{7E3C3437-DF59-407B-BF87-B417B2E9C5A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640172AE-4A44-4099-8C0E-A4D67D6770F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7" name="AutoShape 5">
          <a:extLst>
            <a:ext uri="{FF2B5EF4-FFF2-40B4-BE49-F238E27FC236}">
              <a16:creationId xmlns:a16="http://schemas.microsoft.com/office/drawing/2014/main" id="{D21B190D-AC9C-4398-BF68-066E99F3FAB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A89BA9E2-616E-491D-81B7-21C07D3A19C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9" name="AutoShape 5">
          <a:extLst>
            <a:ext uri="{FF2B5EF4-FFF2-40B4-BE49-F238E27FC236}">
              <a16:creationId xmlns:a16="http://schemas.microsoft.com/office/drawing/2014/main" id="{C1A63384-ED83-4FA8-B981-4098B975BB1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94F26BAA-F1AD-45B6-8A85-84A99A7CE07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1" name="AutoShape 4">
          <a:extLst>
            <a:ext uri="{FF2B5EF4-FFF2-40B4-BE49-F238E27FC236}">
              <a16:creationId xmlns:a16="http://schemas.microsoft.com/office/drawing/2014/main" id="{B7AC28CA-438E-4E61-8D60-5A39E2DE0772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40228EEF-835E-4CA5-BE6C-69A6AB2BE44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3" name="AutoShape 6">
          <a:extLst>
            <a:ext uri="{FF2B5EF4-FFF2-40B4-BE49-F238E27FC236}">
              <a16:creationId xmlns:a16="http://schemas.microsoft.com/office/drawing/2014/main" id="{8E8FBA6E-BF17-4952-AD35-FCD28B540A4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44CE0CFE-DA88-4524-902E-49C3771CCD7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5" name="AutoShape 5">
          <a:extLst>
            <a:ext uri="{FF2B5EF4-FFF2-40B4-BE49-F238E27FC236}">
              <a16:creationId xmlns:a16="http://schemas.microsoft.com/office/drawing/2014/main" id="{5F5B28DD-251C-4A0D-BE8F-B1D2FC330FC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B815EBB3-ABA2-4DE4-B14A-969A763DCE8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7" name="AutoShape 5">
          <a:extLst>
            <a:ext uri="{FF2B5EF4-FFF2-40B4-BE49-F238E27FC236}">
              <a16:creationId xmlns:a16="http://schemas.microsoft.com/office/drawing/2014/main" id="{97D78D87-7760-4854-BAD9-B14E064EA52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1BACE6C9-A415-483A-A888-EA06A1FE921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9" name="AutoShape 5">
          <a:extLst>
            <a:ext uri="{FF2B5EF4-FFF2-40B4-BE49-F238E27FC236}">
              <a16:creationId xmlns:a16="http://schemas.microsoft.com/office/drawing/2014/main" id="{F1275D95-C555-44D7-B3BA-D2DBD3DF8A4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D9A19C8F-DA53-4BE8-9EEF-D54370A9C0E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1" name="AutoShape 5">
          <a:extLst>
            <a:ext uri="{FF2B5EF4-FFF2-40B4-BE49-F238E27FC236}">
              <a16:creationId xmlns:a16="http://schemas.microsoft.com/office/drawing/2014/main" id="{D277C9B9-3A7A-48C1-912C-CE6D6FC2069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BBD99DCD-BF39-4EFB-9BA8-476F1A0CDB07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3" name="AutoShape 4">
          <a:extLst>
            <a:ext uri="{FF2B5EF4-FFF2-40B4-BE49-F238E27FC236}">
              <a16:creationId xmlns:a16="http://schemas.microsoft.com/office/drawing/2014/main" id="{5E92DEE2-5835-4613-8798-BFBC3036684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78B96526-0876-45A7-8DD0-F65E16CCF3D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5" name="AutoShape 6">
          <a:extLst>
            <a:ext uri="{FF2B5EF4-FFF2-40B4-BE49-F238E27FC236}">
              <a16:creationId xmlns:a16="http://schemas.microsoft.com/office/drawing/2014/main" id="{31B08DB4-CC3B-4378-970D-4F486583D7B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1BBEA801-B9BA-4C8F-B470-7F12B94B3B2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7" name="AutoShape 5">
          <a:extLst>
            <a:ext uri="{FF2B5EF4-FFF2-40B4-BE49-F238E27FC236}">
              <a16:creationId xmlns:a16="http://schemas.microsoft.com/office/drawing/2014/main" id="{AB7C9682-5B76-43A2-A26F-6180BF251D2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C1F06B9A-A6CF-42F3-835B-F8B8F2A996B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9" name="AutoShape 5">
          <a:extLst>
            <a:ext uri="{FF2B5EF4-FFF2-40B4-BE49-F238E27FC236}">
              <a16:creationId xmlns:a16="http://schemas.microsoft.com/office/drawing/2014/main" id="{83341056-E12F-414B-91B4-9E70480B99F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0" name="AutoShape 3">
          <a:extLst>
            <a:ext uri="{FF2B5EF4-FFF2-40B4-BE49-F238E27FC236}">
              <a16:creationId xmlns:a16="http://schemas.microsoft.com/office/drawing/2014/main" id="{4629E241-B323-472F-811C-99AAAC14374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1" name="AutoShape 5">
          <a:extLst>
            <a:ext uri="{FF2B5EF4-FFF2-40B4-BE49-F238E27FC236}">
              <a16:creationId xmlns:a16="http://schemas.microsoft.com/office/drawing/2014/main" id="{C93ACE2B-3065-4E07-A21E-197E463CF51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EE84F60C-FEB2-451B-A06A-A8D82590CCD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3" name="AutoShape 5">
          <a:extLst>
            <a:ext uri="{FF2B5EF4-FFF2-40B4-BE49-F238E27FC236}">
              <a16:creationId xmlns:a16="http://schemas.microsoft.com/office/drawing/2014/main" id="{4E82CE19-B8A4-4569-B1A3-1AD4892F4CE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1E2B51CF-0FCF-41FE-8404-4EEAEC113EF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5" name="AutoShape 4">
          <a:extLst>
            <a:ext uri="{FF2B5EF4-FFF2-40B4-BE49-F238E27FC236}">
              <a16:creationId xmlns:a16="http://schemas.microsoft.com/office/drawing/2014/main" id="{43DF14CC-E467-4542-ACDD-5186C5AE4E2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09D62686-446B-4240-8A40-8976BF7F50B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7" name="AutoShape 6">
          <a:extLst>
            <a:ext uri="{FF2B5EF4-FFF2-40B4-BE49-F238E27FC236}">
              <a16:creationId xmlns:a16="http://schemas.microsoft.com/office/drawing/2014/main" id="{976A2BC5-2974-4570-88F3-FB9A19EEA10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4C4F7B55-5BA5-4C39-9ED4-6CEBD5022D3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9" name="AutoShape 5">
          <a:extLst>
            <a:ext uri="{FF2B5EF4-FFF2-40B4-BE49-F238E27FC236}">
              <a16:creationId xmlns:a16="http://schemas.microsoft.com/office/drawing/2014/main" id="{C65F34A8-BF71-490A-8A52-EB7B44ABFFE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0" name="AutoShape 3">
          <a:extLst>
            <a:ext uri="{FF2B5EF4-FFF2-40B4-BE49-F238E27FC236}">
              <a16:creationId xmlns:a16="http://schemas.microsoft.com/office/drawing/2014/main" id="{A6374210-4B7F-4AA3-BF6F-6BA438E49A4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1" name="AutoShape 5">
          <a:extLst>
            <a:ext uri="{FF2B5EF4-FFF2-40B4-BE49-F238E27FC236}">
              <a16:creationId xmlns:a16="http://schemas.microsoft.com/office/drawing/2014/main" id="{9CE1D8A1-F836-47C6-8C5E-002B15FEC05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2" name="AutoShape 3">
          <a:extLst>
            <a:ext uri="{FF2B5EF4-FFF2-40B4-BE49-F238E27FC236}">
              <a16:creationId xmlns:a16="http://schemas.microsoft.com/office/drawing/2014/main" id="{4679DF1D-3322-4DE4-B517-40A02F80BB1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3" name="AutoShape 5">
          <a:extLst>
            <a:ext uri="{FF2B5EF4-FFF2-40B4-BE49-F238E27FC236}">
              <a16:creationId xmlns:a16="http://schemas.microsoft.com/office/drawing/2014/main" id="{4863AC5F-6819-4CB8-9811-3E16B1EC930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A6704310-9089-4A49-9B9F-EDB757FFFB9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5" name="AutoShape 5">
          <a:extLst>
            <a:ext uri="{FF2B5EF4-FFF2-40B4-BE49-F238E27FC236}">
              <a16:creationId xmlns:a16="http://schemas.microsoft.com/office/drawing/2014/main" id="{6A091621-A7D2-46F0-BB28-43F50F39EB1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E2FA0E99-2459-4E48-97EE-ED61D4EBC78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7" name="AutoShape 4">
          <a:extLst>
            <a:ext uri="{FF2B5EF4-FFF2-40B4-BE49-F238E27FC236}">
              <a16:creationId xmlns:a16="http://schemas.microsoft.com/office/drawing/2014/main" id="{86325614-E9C8-47F9-B94A-E17F62A9333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CABAF82B-D4D2-464E-B4CB-D573165C6B9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9" name="AutoShape 6">
          <a:extLst>
            <a:ext uri="{FF2B5EF4-FFF2-40B4-BE49-F238E27FC236}">
              <a16:creationId xmlns:a16="http://schemas.microsoft.com/office/drawing/2014/main" id="{5B8D6BF9-F6BF-42D8-9636-A563E356C43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AEE6E55F-417C-4AF2-8018-2EEEECD2C4B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1" name="AutoShape 5">
          <a:extLst>
            <a:ext uri="{FF2B5EF4-FFF2-40B4-BE49-F238E27FC236}">
              <a16:creationId xmlns:a16="http://schemas.microsoft.com/office/drawing/2014/main" id="{32B71E73-29ED-4C59-867D-E4F68D69D0E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443D84D8-1CFA-4422-B080-BF35C1FA288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3" name="AutoShape 5">
          <a:extLst>
            <a:ext uri="{FF2B5EF4-FFF2-40B4-BE49-F238E27FC236}">
              <a16:creationId xmlns:a16="http://schemas.microsoft.com/office/drawing/2014/main" id="{B4F95CC0-1339-4809-99AA-6FB8C0A4734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F6EE9334-A685-45A5-A463-ED50A1F4D1A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5" name="AutoShape 5">
          <a:extLst>
            <a:ext uri="{FF2B5EF4-FFF2-40B4-BE49-F238E27FC236}">
              <a16:creationId xmlns:a16="http://schemas.microsoft.com/office/drawing/2014/main" id="{A1BE82F9-CEFD-4121-B5AF-01AC512FA00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BA8EDE7D-B4D3-40EF-B0CF-152461C62FF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7" name="AutoShape 5">
          <a:extLst>
            <a:ext uri="{FF2B5EF4-FFF2-40B4-BE49-F238E27FC236}">
              <a16:creationId xmlns:a16="http://schemas.microsoft.com/office/drawing/2014/main" id="{795067C3-095D-4B7F-A363-FEDBC070A73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D1209C35-D1A1-4EA4-AD15-DE94E6403E9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59" name="AutoShape 4">
          <a:extLst>
            <a:ext uri="{FF2B5EF4-FFF2-40B4-BE49-F238E27FC236}">
              <a16:creationId xmlns:a16="http://schemas.microsoft.com/office/drawing/2014/main" id="{9CAE80C0-5E0D-4D32-9F59-ACBAF6340D2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60C5C56B-2A80-42C2-BFA3-99D63DC6764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61" name="AutoShape 6">
          <a:extLst>
            <a:ext uri="{FF2B5EF4-FFF2-40B4-BE49-F238E27FC236}">
              <a16:creationId xmlns:a16="http://schemas.microsoft.com/office/drawing/2014/main" id="{9510E017-73EE-420C-B605-DC14915113E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4D7CA7E4-A590-462A-AEC7-393F1135503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3" name="AutoShape 5">
          <a:extLst>
            <a:ext uri="{FF2B5EF4-FFF2-40B4-BE49-F238E27FC236}">
              <a16:creationId xmlns:a16="http://schemas.microsoft.com/office/drawing/2014/main" id="{D78A8A05-3018-4357-B6C9-6C809514FAE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6DE486A3-25B0-4915-8999-A6E2F67BC4C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5" name="AutoShape 5">
          <a:extLst>
            <a:ext uri="{FF2B5EF4-FFF2-40B4-BE49-F238E27FC236}">
              <a16:creationId xmlns:a16="http://schemas.microsoft.com/office/drawing/2014/main" id="{6E82E27C-CB2D-4E91-88D2-1D8B1D6587E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A3E4721C-9DAD-46EA-981E-C4EAEE47228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7" name="AutoShape 5">
          <a:extLst>
            <a:ext uri="{FF2B5EF4-FFF2-40B4-BE49-F238E27FC236}">
              <a16:creationId xmlns:a16="http://schemas.microsoft.com/office/drawing/2014/main" id="{7AF7B3A8-3331-430C-B1F1-840414624B2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5412006-A9EA-4051-98D0-EA87418BB4F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9" name="AutoShape 5">
          <a:extLst>
            <a:ext uri="{FF2B5EF4-FFF2-40B4-BE49-F238E27FC236}">
              <a16:creationId xmlns:a16="http://schemas.microsoft.com/office/drawing/2014/main" id="{4066B564-04DF-4257-86C5-7AD19C069D9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08512FC6-E2FF-4614-A7FE-85A72EEB498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1" name="AutoShape 4">
          <a:extLst>
            <a:ext uri="{FF2B5EF4-FFF2-40B4-BE49-F238E27FC236}">
              <a16:creationId xmlns:a16="http://schemas.microsoft.com/office/drawing/2014/main" id="{2207E94C-AC03-4C8D-8F32-DE7E3EC1020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384BEFE6-B5C7-4A80-8FE7-CCEEF4E5C6C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3" name="AutoShape 6">
          <a:extLst>
            <a:ext uri="{FF2B5EF4-FFF2-40B4-BE49-F238E27FC236}">
              <a16:creationId xmlns:a16="http://schemas.microsoft.com/office/drawing/2014/main" id="{A376F390-A48A-489D-B46A-8D503BB5C0B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E34F13EF-6F53-4E01-BE6F-0127DEFB32E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5" name="AutoShape 5">
          <a:extLst>
            <a:ext uri="{FF2B5EF4-FFF2-40B4-BE49-F238E27FC236}">
              <a16:creationId xmlns:a16="http://schemas.microsoft.com/office/drawing/2014/main" id="{DBC19255-5D0D-4544-8B64-E589C2ACF65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3E4DB9A-C7BA-4812-B055-A2EF1869CEB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7" name="AutoShape 5">
          <a:extLst>
            <a:ext uri="{FF2B5EF4-FFF2-40B4-BE49-F238E27FC236}">
              <a16:creationId xmlns:a16="http://schemas.microsoft.com/office/drawing/2014/main" id="{6ED37739-A529-4E0B-BB40-03C34932A7A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2A1AB914-533B-4532-824E-23A31DF0CF3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9" name="AutoShape 5">
          <a:extLst>
            <a:ext uri="{FF2B5EF4-FFF2-40B4-BE49-F238E27FC236}">
              <a16:creationId xmlns:a16="http://schemas.microsoft.com/office/drawing/2014/main" id="{9F063519-EA3E-4076-AF5D-57E45CB2319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1E6A3C77-22CB-4FA8-9355-7C8917E3EB1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1" name="AutoShape 5">
          <a:extLst>
            <a:ext uri="{FF2B5EF4-FFF2-40B4-BE49-F238E27FC236}">
              <a16:creationId xmlns:a16="http://schemas.microsoft.com/office/drawing/2014/main" id="{98D285EB-E41F-4947-A29E-1A7707B2B0E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4BC1E03E-ABF2-4F44-8528-AE2B7DC20E0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3" name="AutoShape 4">
          <a:extLst>
            <a:ext uri="{FF2B5EF4-FFF2-40B4-BE49-F238E27FC236}">
              <a16:creationId xmlns:a16="http://schemas.microsoft.com/office/drawing/2014/main" id="{8C787E2C-980D-4D19-B6A7-6C3039D265E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68CA4DE5-F344-4D92-8851-FEC13BED016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5" name="AutoShape 6">
          <a:extLst>
            <a:ext uri="{FF2B5EF4-FFF2-40B4-BE49-F238E27FC236}">
              <a16:creationId xmlns:a16="http://schemas.microsoft.com/office/drawing/2014/main" id="{8B3B5CBC-16C1-4DA9-BB8B-B6C7A3CDD2E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5C4AB4A9-1C23-4AC6-AD69-4C4A53774E5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7" name="AutoShape 5">
          <a:extLst>
            <a:ext uri="{FF2B5EF4-FFF2-40B4-BE49-F238E27FC236}">
              <a16:creationId xmlns:a16="http://schemas.microsoft.com/office/drawing/2014/main" id="{9C8EF802-B292-438E-B22C-23221736831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F6D707E0-01C2-40C7-85B5-9854822B1FE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9" name="AutoShape 5">
          <a:extLst>
            <a:ext uri="{FF2B5EF4-FFF2-40B4-BE49-F238E27FC236}">
              <a16:creationId xmlns:a16="http://schemas.microsoft.com/office/drawing/2014/main" id="{F32258E7-A2CD-418C-806A-94878BD9885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F04CBDFE-AFE2-46FE-A101-8348017E8BB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1" name="AutoShape 5">
          <a:extLst>
            <a:ext uri="{FF2B5EF4-FFF2-40B4-BE49-F238E27FC236}">
              <a16:creationId xmlns:a16="http://schemas.microsoft.com/office/drawing/2014/main" id="{EABA2514-E9D8-41F0-865D-49F2DFE825D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8A108676-9E5A-46B9-AEA6-2362B0E2D32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3" name="AutoShape 5">
          <a:extLst>
            <a:ext uri="{FF2B5EF4-FFF2-40B4-BE49-F238E27FC236}">
              <a16:creationId xmlns:a16="http://schemas.microsoft.com/office/drawing/2014/main" id="{A2A4C8A8-0BA5-4124-BDD7-503DC0D82AF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AF774FB8-7675-4933-A005-3E8A5541A581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5" name="AutoShape 4">
          <a:extLst>
            <a:ext uri="{FF2B5EF4-FFF2-40B4-BE49-F238E27FC236}">
              <a16:creationId xmlns:a16="http://schemas.microsoft.com/office/drawing/2014/main" id="{89FD5712-B709-4F12-B6DB-D47F455CB19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6B91DCD7-2E3C-4BF3-81F9-BE19F1D5A5A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7" name="AutoShape 6">
          <a:extLst>
            <a:ext uri="{FF2B5EF4-FFF2-40B4-BE49-F238E27FC236}">
              <a16:creationId xmlns:a16="http://schemas.microsoft.com/office/drawing/2014/main" id="{5DBB1669-3F3E-4FCF-A7DC-087D3265910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AA72B473-CFD0-487E-BF52-36485F42EF0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9" name="AutoShape 5">
          <a:extLst>
            <a:ext uri="{FF2B5EF4-FFF2-40B4-BE49-F238E27FC236}">
              <a16:creationId xmlns:a16="http://schemas.microsoft.com/office/drawing/2014/main" id="{73232FE2-7763-4B61-BE72-F0C4E130B7C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CDD7B191-D1BF-4158-A3E2-E2FF731E90A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1" name="AutoShape 5">
          <a:extLst>
            <a:ext uri="{FF2B5EF4-FFF2-40B4-BE49-F238E27FC236}">
              <a16:creationId xmlns:a16="http://schemas.microsoft.com/office/drawing/2014/main" id="{61B05589-199D-468E-974C-6F4AE9881DE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6422DACD-2AEC-43E2-8801-6B50C3E77E4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3" name="AutoShape 5">
          <a:extLst>
            <a:ext uri="{FF2B5EF4-FFF2-40B4-BE49-F238E27FC236}">
              <a16:creationId xmlns:a16="http://schemas.microsoft.com/office/drawing/2014/main" id="{74E7C3EC-BCE5-4952-90BE-376AFE6152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DB81590B-3B3D-4E94-9310-6A1AADD3065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5" name="AutoShape 5">
          <a:extLst>
            <a:ext uri="{FF2B5EF4-FFF2-40B4-BE49-F238E27FC236}">
              <a16:creationId xmlns:a16="http://schemas.microsoft.com/office/drawing/2014/main" id="{AA9F548B-F385-4DEB-AF0A-864FA73C080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568224CC-6CA9-4132-B302-DFDB420B1FB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7" name="AutoShape 4">
          <a:extLst>
            <a:ext uri="{FF2B5EF4-FFF2-40B4-BE49-F238E27FC236}">
              <a16:creationId xmlns:a16="http://schemas.microsoft.com/office/drawing/2014/main" id="{681CF004-D7A4-438A-9177-FF127374023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ABEB7CC3-3C35-4B4A-A1C5-8FBCD3E2955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9" name="AutoShape 6">
          <a:extLst>
            <a:ext uri="{FF2B5EF4-FFF2-40B4-BE49-F238E27FC236}">
              <a16:creationId xmlns:a16="http://schemas.microsoft.com/office/drawing/2014/main" id="{01E4819B-A13F-4AA5-BDE7-AC49CA0F29A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526F6402-002A-459D-B51D-13DFC1101C8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1" name="AutoShape 5">
          <a:extLst>
            <a:ext uri="{FF2B5EF4-FFF2-40B4-BE49-F238E27FC236}">
              <a16:creationId xmlns:a16="http://schemas.microsoft.com/office/drawing/2014/main" id="{850B1270-EE2C-454E-A7AC-0197621DBB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FC248B66-11F9-4714-8E51-745A4A921A4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3" name="AutoShape 5">
          <a:extLst>
            <a:ext uri="{FF2B5EF4-FFF2-40B4-BE49-F238E27FC236}">
              <a16:creationId xmlns:a16="http://schemas.microsoft.com/office/drawing/2014/main" id="{B48962FC-98C5-45E7-AD25-BC8014676F6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4C5F8B2D-FC03-4EA1-BCCA-35C529E5FE4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5" name="AutoShape 5">
          <a:extLst>
            <a:ext uri="{FF2B5EF4-FFF2-40B4-BE49-F238E27FC236}">
              <a16:creationId xmlns:a16="http://schemas.microsoft.com/office/drawing/2014/main" id="{422E1FB9-9907-4845-A9DF-FD11C7513FD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BC755BD4-86DE-4A94-A9F8-B3C468ED6B1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7" name="AutoShape 5">
          <a:extLst>
            <a:ext uri="{FF2B5EF4-FFF2-40B4-BE49-F238E27FC236}">
              <a16:creationId xmlns:a16="http://schemas.microsoft.com/office/drawing/2014/main" id="{6321FB2C-0B40-4714-985B-778A7F68CD7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CDA5078E-6C2A-47E9-A609-E1291FE9FD74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9" name="AutoShape 4">
          <a:extLst>
            <a:ext uri="{FF2B5EF4-FFF2-40B4-BE49-F238E27FC236}">
              <a16:creationId xmlns:a16="http://schemas.microsoft.com/office/drawing/2014/main" id="{F656649B-8CA2-4CE1-9DCC-D866B2CE568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BED63DA0-FFBF-416F-A605-1DFCB9113E2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21" name="AutoShape 6">
          <a:extLst>
            <a:ext uri="{FF2B5EF4-FFF2-40B4-BE49-F238E27FC236}">
              <a16:creationId xmlns:a16="http://schemas.microsoft.com/office/drawing/2014/main" id="{2EF5B4F9-1DAB-4D58-B34C-77E85366A056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BE4C5DA6-FB3F-47DB-A70B-DC97DE15BCD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3" name="AutoShape 5">
          <a:extLst>
            <a:ext uri="{FF2B5EF4-FFF2-40B4-BE49-F238E27FC236}">
              <a16:creationId xmlns:a16="http://schemas.microsoft.com/office/drawing/2014/main" id="{3D4D95EE-5E73-4DC0-9851-031D14A3F42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C478882C-0D78-417A-AF77-EF9966F9B60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5" name="AutoShape 5">
          <a:extLst>
            <a:ext uri="{FF2B5EF4-FFF2-40B4-BE49-F238E27FC236}">
              <a16:creationId xmlns:a16="http://schemas.microsoft.com/office/drawing/2014/main" id="{AEE4E426-5E4D-4E58-9B04-A3FABAA799B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35FC3EA-4348-4A3B-8B41-71EECF211A6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7" name="AutoShape 5">
          <a:extLst>
            <a:ext uri="{FF2B5EF4-FFF2-40B4-BE49-F238E27FC236}">
              <a16:creationId xmlns:a16="http://schemas.microsoft.com/office/drawing/2014/main" id="{B3BC790D-2128-455B-BFEF-0E7F405327C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1110BBE8-D92A-44B8-AA1B-7388A880F33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9" name="AutoShape 5">
          <a:extLst>
            <a:ext uri="{FF2B5EF4-FFF2-40B4-BE49-F238E27FC236}">
              <a16:creationId xmlns:a16="http://schemas.microsoft.com/office/drawing/2014/main" id="{F56F7DBD-A0A2-4EAD-AC94-A11AEEAF1E0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C0B557CD-479C-44AF-A0B2-B929E7AF887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1" name="AutoShape 4">
          <a:extLst>
            <a:ext uri="{FF2B5EF4-FFF2-40B4-BE49-F238E27FC236}">
              <a16:creationId xmlns:a16="http://schemas.microsoft.com/office/drawing/2014/main" id="{61968C1E-61F8-461B-A7CB-6655B90BDE9B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3BF1C395-66D8-4CF8-A020-B9BE07F6C4A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3" name="AutoShape 6">
          <a:extLst>
            <a:ext uri="{FF2B5EF4-FFF2-40B4-BE49-F238E27FC236}">
              <a16:creationId xmlns:a16="http://schemas.microsoft.com/office/drawing/2014/main" id="{EC211B1A-BBB1-43FB-8FBE-08A8464AD2A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3F5FFAA5-64B2-44BE-B58D-381374C7CDA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5" name="AutoShape 5">
          <a:extLst>
            <a:ext uri="{FF2B5EF4-FFF2-40B4-BE49-F238E27FC236}">
              <a16:creationId xmlns:a16="http://schemas.microsoft.com/office/drawing/2014/main" id="{0C009DE4-3AD5-43E1-B5EF-D0C3615863C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B78AE333-6C29-4234-8AB4-B6820185345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7" name="AutoShape 5">
          <a:extLst>
            <a:ext uri="{FF2B5EF4-FFF2-40B4-BE49-F238E27FC236}">
              <a16:creationId xmlns:a16="http://schemas.microsoft.com/office/drawing/2014/main" id="{D8C222F8-A7A1-4126-9DAE-E7F75D9CC40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92FB0F8F-E6D7-4A95-8AB2-0BA006444AC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9" name="AutoShape 5">
          <a:extLst>
            <a:ext uri="{FF2B5EF4-FFF2-40B4-BE49-F238E27FC236}">
              <a16:creationId xmlns:a16="http://schemas.microsoft.com/office/drawing/2014/main" id="{C18A2AF7-68DD-4FFC-BA41-AAC8D791544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7D9468AB-1C80-41AC-B318-21513E694AA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1" name="AutoShape 5">
          <a:extLst>
            <a:ext uri="{FF2B5EF4-FFF2-40B4-BE49-F238E27FC236}">
              <a16:creationId xmlns:a16="http://schemas.microsoft.com/office/drawing/2014/main" id="{7AA2E2D0-C98C-4560-B206-16314065BB4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593DAFC7-5ECF-411E-AF0B-951D5ECD8D2D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3" name="AutoShape 4">
          <a:extLst>
            <a:ext uri="{FF2B5EF4-FFF2-40B4-BE49-F238E27FC236}">
              <a16:creationId xmlns:a16="http://schemas.microsoft.com/office/drawing/2014/main" id="{FF0B32D1-C93D-4A87-9A6F-866A7E6BD07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9CD5F976-5571-47A0-A337-ADED702CD27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5" name="AutoShape 6">
          <a:extLst>
            <a:ext uri="{FF2B5EF4-FFF2-40B4-BE49-F238E27FC236}">
              <a16:creationId xmlns:a16="http://schemas.microsoft.com/office/drawing/2014/main" id="{4DDEC982-805A-49DB-88DC-4822740D0F6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728F5D9A-B735-4A22-B893-89CDDB1E2E0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" name="AutoShape 5">
          <a:extLst>
            <a:ext uri="{FF2B5EF4-FFF2-40B4-BE49-F238E27FC236}">
              <a16:creationId xmlns:a16="http://schemas.microsoft.com/office/drawing/2014/main" id="{EFD3C0EA-52D6-4921-B789-F03332EBB97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B2AF1DE0-7EF5-4675-A21D-D833D7FA74F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9" name="AutoShape 5">
          <a:extLst>
            <a:ext uri="{FF2B5EF4-FFF2-40B4-BE49-F238E27FC236}">
              <a16:creationId xmlns:a16="http://schemas.microsoft.com/office/drawing/2014/main" id="{97C63C2D-F228-4553-BAB4-5BB6C353B37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BB65C90-7886-47FD-8109-31D6EBD486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" name="AutoShape 5">
          <a:extLst>
            <a:ext uri="{FF2B5EF4-FFF2-40B4-BE49-F238E27FC236}">
              <a16:creationId xmlns:a16="http://schemas.microsoft.com/office/drawing/2014/main" id="{80FA3C8A-73A5-4848-9DE1-63A16B7111C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C380BAEC-5D4C-40EB-A1F8-B1BECCBE4C8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3" name="AutoShape 5">
          <a:extLst>
            <a:ext uri="{FF2B5EF4-FFF2-40B4-BE49-F238E27FC236}">
              <a16:creationId xmlns:a16="http://schemas.microsoft.com/office/drawing/2014/main" id="{4AFFD96B-2099-429C-84A8-3F7F37BBECD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B7376DBA-8F5F-4E04-B67A-2690C263655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5" name="AutoShape 4">
          <a:extLst>
            <a:ext uri="{FF2B5EF4-FFF2-40B4-BE49-F238E27FC236}">
              <a16:creationId xmlns:a16="http://schemas.microsoft.com/office/drawing/2014/main" id="{C4F31FEB-019A-4E08-96B8-EA3A096149A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6FDBD745-9303-4EB2-9B1E-52AA2545078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7" name="AutoShape 6">
          <a:extLst>
            <a:ext uri="{FF2B5EF4-FFF2-40B4-BE49-F238E27FC236}">
              <a16:creationId xmlns:a16="http://schemas.microsoft.com/office/drawing/2014/main" id="{61556D25-B252-4879-876C-34D692AE904A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82189DEF-1175-4A3E-9E6E-D4A7B0FDC49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9" name="AutoShape 5">
          <a:extLst>
            <a:ext uri="{FF2B5EF4-FFF2-40B4-BE49-F238E27FC236}">
              <a16:creationId xmlns:a16="http://schemas.microsoft.com/office/drawing/2014/main" id="{493776BC-B1B5-4E1F-AF6D-661C610B4AD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DB1A5338-66E9-46C3-A02E-2CB65979D72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1" name="AutoShape 5">
          <a:extLst>
            <a:ext uri="{FF2B5EF4-FFF2-40B4-BE49-F238E27FC236}">
              <a16:creationId xmlns:a16="http://schemas.microsoft.com/office/drawing/2014/main" id="{0FC63D6D-3120-4F77-A85D-1DFD8B934DF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E6E0ACCC-A441-45F5-B518-3A53854C877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3" name="AutoShape 5">
          <a:extLst>
            <a:ext uri="{FF2B5EF4-FFF2-40B4-BE49-F238E27FC236}">
              <a16:creationId xmlns:a16="http://schemas.microsoft.com/office/drawing/2014/main" id="{806EF9EB-E4D5-493A-8009-C2DCCF00BA8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6C16EF71-CA15-48C8-8D8A-F0BB2B16D6BB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5" name="AutoShape 5">
          <a:extLst>
            <a:ext uri="{FF2B5EF4-FFF2-40B4-BE49-F238E27FC236}">
              <a16:creationId xmlns:a16="http://schemas.microsoft.com/office/drawing/2014/main" id="{65D21486-C5F5-4FF4-B6A8-3D59347F3B5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E57E5928-48B4-4A4F-B1C2-74D8D2286E13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7" name="AutoShape 4">
          <a:extLst>
            <a:ext uri="{FF2B5EF4-FFF2-40B4-BE49-F238E27FC236}">
              <a16:creationId xmlns:a16="http://schemas.microsoft.com/office/drawing/2014/main" id="{30899BB5-DCFA-42A9-BD19-F017B4DA738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27098AFA-ABF0-44E7-8546-01A19DFC5B2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9" name="AutoShape 6">
          <a:extLst>
            <a:ext uri="{FF2B5EF4-FFF2-40B4-BE49-F238E27FC236}">
              <a16:creationId xmlns:a16="http://schemas.microsoft.com/office/drawing/2014/main" id="{85DA5414-40F6-425D-8866-40ED14F8BD0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5036D443-F9BC-46FD-8A12-E936C06084C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1" name="AutoShape 5">
          <a:extLst>
            <a:ext uri="{FF2B5EF4-FFF2-40B4-BE49-F238E27FC236}">
              <a16:creationId xmlns:a16="http://schemas.microsoft.com/office/drawing/2014/main" id="{1349CACC-4107-419C-A4F1-80D083F4BA3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6152669E-CCFA-4462-B982-3B907310AF3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3" name="AutoShape 5">
          <a:extLst>
            <a:ext uri="{FF2B5EF4-FFF2-40B4-BE49-F238E27FC236}">
              <a16:creationId xmlns:a16="http://schemas.microsoft.com/office/drawing/2014/main" id="{48749FE0-6AA0-4D80-907B-89981B40E855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683FE048-30EB-4515-886E-E6D9AB8186C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5" name="AutoShape 5">
          <a:extLst>
            <a:ext uri="{FF2B5EF4-FFF2-40B4-BE49-F238E27FC236}">
              <a16:creationId xmlns:a16="http://schemas.microsoft.com/office/drawing/2014/main" id="{0F0B079B-9E89-4CDF-A516-4706F812028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9D90A82C-4D9A-4587-AB94-537ABB72202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7" name="AutoShape 5">
          <a:extLst>
            <a:ext uri="{FF2B5EF4-FFF2-40B4-BE49-F238E27FC236}">
              <a16:creationId xmlns:a16="http://schemas.microsoft.com/office/drawing/2014/main" id="{5FE194E6-E7BC-4028-B05E-BE473606C9B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67AF4C59-14EB-489A-8BC6-0A86C4EFC62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79" name="AutoShape 4">
          <a:extLst>
            <a:ext uri="{FF2B5EF4-FFF2-40B4-BE49-F238E27FC236}">
              <a16:creationId xmlns:a16="http://schemas.microsoft.com/office/drawing/2014/main" id="{FBF9A836-887E-422F-B10D-0EC8D8A1C5A7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F0253DD5-A93A-488D-A4D8-B5CDB589310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81" name="AutoShape 6">
          <a:extLst>
            <a:ext uri="{FF2B5EF4-FFF2-40B4-BE49-F238E27FC236}">
              <a16:creationId xmlns:a16="http://schemas.microsoft.com/office/drawing/2014/main" id="{1657C168-3392-493E-930C-5F3F4550F6A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92EA32A1-8220-4222-ABBC-AF026ECB577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3" name="AutoShape 5">
          <a:extLst>
            <a:ext uri="{FF2B5EF4-FFF2-40B4-BE49-F238E27FC236}">
              <a16:creationId xmlns:a16="http://schemas.microsoft.com/office/drawing/2014/main" id="{7666EC19-9484-463C-9352-586BB38463C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63B808D9-7DF6-4111-9D94-C75353A0C51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5" name="AutoShape 5">
          <a:extLst>
            <a:ext uri="{FF2B5EF4-FFF2-40B4-BE49-F238E27FC236}">
              <a16:creationId xmlns:a16="http://schemas.microsoft.com/office/drawing/2014/main" id="{5DF6D296-604F-4744-BBDA-DEAFECA422A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462DFE52-F554-4A2C-AD4C-8F9FE336FE7C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7" name="AutoShape 5">
          <a:extLst>
            <a:ext uri="{FF2B5EF4-FFF2-40B4-BE49-F238E27FC236}">
              <a16:creationId xmlns:a16="http://schemas.microsoft.com/office/drawing/2014/main" id="{E593244E-F6AA-43B2-B932-81C341AC996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FC6CE590-2CD4-4320-A4A1-D825C33549B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9" name="AutoShape 5">
          <a:extLst>
            <a:ext uri="{FF2B5EF4-FFF2-40B4-BE49-F238E27FC236}">
              <a16:creationId xmlns:a16="http://schemas.microsoft.com/office/drawing/2014/main" id="{CEAE0B3B-9E63-43BC-A75D-CEBE7886DFB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478F0200-826D-4A9F-A128-D5180F0C612E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1" name="AutoShape 4">
          <a:extLst>
            <a:ext uri="{FF2B5EF4-FFF2-40B4-BE49-F238E27FC236}">
              <a16:creationId xmlns:a16="http://schemas.microsoft.com/office/drawing/2014/main" id="{73934EEB-4307-402E-BA6B-F79CB3DA9A7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7844C21C-E5F5-4545-A3D4-2B6DEDC3FC9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3" name="AutoShape 6">
          <a:extLst>
            <a:ext uri="{FF2B5EF4-FFF2-40B4-BE49-F238E27FC236}">
              <a16:creationId xmlns:a16="http://schemas.microsoft.com/office/drawing/2014/main" id="{6F895152-0799-4D3F-AFCC-FDDD8A86F61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D0F75CA3-8A32-4AA7-8C08-B57B7003733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5" name="AutoShape 5">
          <a:extLst>
            <a:ext uri="{FF2B5EF4-FFF2-40B4-BE49-F238E27FC236}">
              <a16:creationId xmlns:a16="http://schemas.microsoft.com/office/drawing/2014/main" id="{6334389A-1B2E-4D76-AB69-B4817A39EF2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305987D8-99DD-47F9-B1DC-CE5BC3AA29C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7" name="AutoShape 5">
          <a:extLst>
            <a:ext uri="{FF2B5EF4-FFF2-40B4-BE49-F238E27FC236}">
              <a16:creationId xmlns:a16="http://schemas.microsoft.com/office/drawing/2014/main" id="{CC94F11A-9176-456F-8D02-3BD37FCB5DD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6754FF73-724F-4BED-B245-3E0D084765D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9" name="AutoShape 5">
          <a:extLst>
            <a:ext uri="{FF2B5EF4-FFF2-40B4-BE49-F238E27FC236}">
              <a16:creationId xmlns:a16="http://schemas.microsoft.com/office/drawing/2014/main" id="{81C1094F-77AE-4DC4-840A-674CAE79991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65D11642-D72F-4E87-939D-0B8F33608C5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1" name="AutoShape 5">
          <a:extLst>
            <a:ext uri="{FF2B5EF4-FFF2-40B4-BE49-F238E27FC236}">
              <a16:creationId xmlns:a16="http://schemas.microsoft.com/office/drawing/2014/main" id="{4C5534EB-2E76-4015-85E1-45379F92900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A5096EED-81DB-44D2-A8CB-D6C63EA7D10F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3" name="AutoShape 4">
          <a:extLst>
            <a:ext uri="{FF2B5EF4-FFF2-40B4-BE49-F238E27FC236}">
              <a16:creationId xmlns:a16="http://schemas.microsoft.com/office/drawing/2014/main" id="{C170E303-A150-4D06-9322-66852EF6922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818C0893-0566-47D3-B14F-0EA39F41863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5" name="AutoShape 6">
          <a:extLst>
            <a:ext uri="{FF2B5EF4-FFF2-40B4-BE49-F238E27FC236}">
              <a16:creationId xmlns:a16="http://schemas.microsoft.com/office/drawing/2014/main" id="{8E661DE8-A03B-4634-8EBF-2CBAE41FCC9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5567565-9878-42AA-975B-4B465765524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7" name="AutoShape 5">
          <a:extLst>
            <a:ext uri="{FF2B5EF4-FFF2-40B4-BE49-F238E27FC236}">
              <a16:creationId xmlns:a16="http://schemas.microsoft.com/office/drawing/2014/main" id="{B69DC36A-DCA7-40D6-82B1-8D316E23873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714944D5-608E-42A0-873A-1D17889CF8F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9" name="AutoShape 5">
          <a:extLst>
            <a:ext uri="{FF2B5EF4-FFF2-40B4-BE49-F238E27FC236}">
              <a16:creationId xmlns:a16="http://schemas.microsoft.com/office/drawing/2014/main" id="{7896D35A-1ED3-4018-857A-CBBFFAD4A83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D653A2FC-7E9F-4048-A865-76934ABAF59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1" name="AutoShape 5">
          <a:extLst>
            <a:ext uri="{FF2B5EF4-FFF2-40B4-BE49-F238E27FC236}">
              <a16:creationId xmlns:a16="http://schemas.microsoft.com/office/drawing/2014/main" id="{97A27A9D-D214-4472-A813-9468869E4AA8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9322F53E-6820-4C91-8F9A-17CFE11CC49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3" name="AutoShape 5">
          <a:extLst>
            <a:ext uri="{FF2B5EF4-FFF2-40B4-BE49-F238E27FC236}">
              <a16:creationId xmlns:a16="http://schemas.microsoft.com/office/drawing/2014/main" id="{D37F33A7-0874-4D74-B0A6-B2695288C97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13E39DC7-1E91-4CDD-8C73-3558C547AA4A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5" name="AutoShape 4">
          <a:extLst>
            <a:ext uri="{FF2B5EF4-FFF2-40B4-BE49-F238E27FC236}">
              <a16:creationId xmlns:a16="http://schemas.microsoft.com/office/drawing/2014/main" id="{0B31D6B8-E86D-403F-AD08-10FF69ED618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EBC5D5EC-A4F4-4CE0-8F9F-99AC1FF563A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7" name="AutoShape 6">
          <a:extLst>
            <a:ext uri="{FF2B5EF4-FFF2-40B4-BE49-F238E27FC236}">
              <a16:creationId xmlns:a16="http://schemas.microsoft.com/office/drawing/2014/main" id="{718CFB3C-A384-4D7F-AB81-27B93C862AC8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583BA7A2-77DA-45C5-905D-77E3A20816C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9" name="AutoShape 5">
          <a:extLst>
            <a:ext uri="{FF2B5EF4-FFF2-40B4-BE49-F238E27FC236}">
              <a16:creationId xmlns:a16="http://schemas.microsoft.com/office/drawing/2014/main" id="{50497C24-53F1-4732-AF0D-9E38E57BA77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210F8EDA-0A26-418E-B753-70EB76BAED1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1" name="AutoShape 5">
          <a:extLst>
            <a:ext uri="{FF2B5EF4-FFF2-40B4-BE49-F238E27FC236}">
              <a16:creationId xmlns:a16="http://schemas.microsoft.com/office/drawing/2014/main" id="{6ECB3D60-AE4F-4C3B-BF5C-171E1D591A4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6A26E20D-CC41-4607-A1DC-1F2609A84D6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3" name="AutoShape 5">
          <a:extLst>
            <a:ext uri="{FF2B5EF4-FFF2-40B4-BE49-F238E27FC236}">
              <a16:creationId xmlns:a16="http://schemas.microsoft.com/office/drawing/2014/main" id="{8A5C1B70-ADFD-4D20-9E8A-B3AE1AAAC46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ECEBD428-2AC9-4763-99CA-E8D6B44EDD6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5" name="AutoShape 5">
          <a:extLst>
            <a:ext uri="{FF2B5EF4-FFF2-40B4-BE49-F238E27FC236}">
              <a16:creationId xmlns:a16="http://schemas.microsoft.com/office/drawing/2014/main" id="{4A6FD1BA-8052-411B-8DC8-CF7D5254027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00854681-9DFF-473C-AC57-17FB95D8D2FF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7" name="AutoShape 4">
          <a:extLst>
            <a:ext uri="{FF2B5EF4-FFF2-40B4-BE49-F238E27FC236}">
              <a16:creationId xmlns:a16="http://schemas.microsoft.com/office/drawing/2014/main" id="{012D5027-76A2-4D5E-9B9D-0CD5E2C605CF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CAAABE18-48CD-40E6-A1B3-E2AFF9AFDFF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9" name="AutoShape 6">
          <a:extLst>
            <a:ext uri="{FF2B5EF4-FFF2-40B4-BE49-F238E27FC236}">
              <a16:creationId xmlns:a16="http://schemas.microsoft.com/office/drawing/2014/main" id="{BB479BAB-3F7D-4C40-A027-5ED0C15C7E7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06667D21-A4B2-4B1C-BAE0-EFDC0359EA0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1" name="AutoShape 5">
          <a:extLst>
            <a:ext uri="{FF2B5EF4-FFF2-40B4-BE49-F238E27FC236}">
              <a16:creationId xmlns:a16="http://schemas.microsoft.com/office/drawing/2014/main" id="{7FB15251-C502-494E-B0D0-73736F89C6F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12B2A345-ED2E-4B1F-AE51-FD4FB6B4BB9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3" name="AutoShape 5">
          <a:extLst>
            <a:ext uri="{FF2B5EF4-FFF2-40B4-BE49-F238E27FC236}">
              <a16:creationId xmlns:a16="http://schemas.microsoft.com/office/drawing/2014/main" id="{D83190DF-C640-4770-AE89-85B92AF4AC9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EDB294A1-8121-4B28-AEF6-3474DDED8242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5" name="AutoShape 5">
          <a:extLst>
            <a:ext uri="{FF2B5EF4-FFF2-40B4-BE49-F238E27FC236}">
              <a16:creationId xmlns:a16="http://schemas.microsoft.com/office/drawing/2014/main" id="{2B470013-BE7E-4400-941A-5264C1EF12C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7DD3419C-2286-4A7D-9683-BC9D4C58F6C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7" name="AutoShape 5">
          <a:extLst>
            <a:ext uri="{FF2B5EF4-FFF2-40B4-BE49-F238E27FC236}">
              <a16:creationId xmlns:a16="http://schemas.microsoft.com/office/drawing/2014/main" id="{6C7B3AF5-CED1-44B5-BD6C-E276736B9C4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301A51F1-F64D-499F-B69D-BAAD4C7EA637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9" name="AutoShape 4">
          <a:extLst>
            <a:ext uri="{FF2B5EF4-FFF2-40B4-BE49-F238E27FC236}">
              <a16:creationId xmlns:a16="http://schemas.microsoft.com/office/drawing/2014/main" id="{AD8BF427-E799-4135-AD14-F0704D7ABEA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C2C352D9-C871-4E14-8204-C4B9ABC1D62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41" name="AutoShape 6">
          <a:extLst>
            <a:ext uri="{FF2B5EF4-FFF2-40B4-BE49-F238E27FC236}">
              <a16:creationId xmlns:a16="http://schemas.microsoft.com/office/drawing/2014/main" id="{4ED0DA51-E709-48F0-906E-759C33E1597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2A59F956-E295-49ED-9420-C995333F94D1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3" name="AutoShape 5">
          <a:extLst>
            <a:ext uri="{FF2B5EF4-FFF2-40B4-BE49-F238E27FC236}">
              <a16:creationId xmlns:a16="http://schemas.microsoft.com/office/drawing/2014/main" id="{8D4B4744-57FC-4470-8EF5-974A52D8003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53C1BAB1-5AF2-4DCC-8304-A7CD059E7AF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5" name="AutoShape 5">
          <a:extLst>
            <a:ext uri="{FF2B5EF4-FFF2-40B4-BE49-F238E27FC236}">
              <a16:creationId xmlns:a16="http://schemas.microsoft.com/office/drawing/2014/main" id="{A358CF96-28B4-40DF-BEE0-276CE5A7DBD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AB228C57-BF19-490A-A872-89188DE7FAE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7" name="AutoShape 5">
          <a:extLst>
            <a:ext uri="{FF2B5EF4-FFF2-40B4-BE49-F238E27FC236}">
              <a16:creationId xmlns:a16="http://schemas.microsoft.com/office/drawing/2014/main" id="{2107C12F-9C40-4B07-A49D-3E5D277BCFE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A56EA7C9-CB84-4746-8F74-891EC0CE6A6D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9" name="AutoShape 5">
          <a:extLst>
            <a:ext uri="{FF2B5EF4-FFF2-40B4-BE49-F238E27FC236}">
              <a16:creationId xmlns:a16="http://schemas.microsoft.com/office/drawing/2014/main" id="{7043DB53-D2C2-4FBC-B913-A9A8325F23FA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51B6B7A2-7588-4ACC-8491-2E812D990AD9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1" name="AutoShape 4">
          <a:extLst>
            <a:ext uri="{FF2B5EF4-FFF2-40B4-BE49-F238E27FC236}">
              <a16:creationId xmlns:a16="http://schemas.microsoft.com/office/drawing/2014/main" id="{712FE9A6-5B47-44DB-B56D-BE42B02989D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A963353C-0DDD-4945-9FC9-6470E83EA97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3" name="AutoShape 6">
          <a:extLst>
            <a:ext uri="{FF2B5EF4-FFF2-40B4-BE49-F238E27FC236}">
              <a16:creationId xmlns:a16="http://schemas.microsoft.com/office/drawing/2014/main" id="{DDB2DD48-B032-493A-BDDE-F4FD3B7C4B0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BAE5FB73-76D1-4942-A52E-9BCA01D56FF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5" name="AutoShape 5">
          <a:extLst>
            <a:ext uri="{FF2B5EF4-FFF2-40B4-BE49-F238E27FC236}">
              <a16:creationId xmlns:a16="http://schemas.microsoft.com/office/drawing/2014/main" id="{ACD89169-2567-4456-8784-EC44CC37661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B3A912D5-9C86-47E1-BC33-591474C9E6B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7" name="AutoShape 5">
          <a:extLst>
            <a:ext uri="{FF2B5EF4-FFF2-40B4-BE49-F238E27FC236}">
              <a16:creationId xmlns:a16="http://schemas.microsoft.com/office/drawing/2014/main" id="{FA31D361-BC41-4A45-BD63-761D5F5E2F8C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D12E2BC9-0005-432F-9D19-84EB5AF3A8F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9" name="AutoShape 5">
          <a:extLst>
            <a:ext uri="{FF2B5EF4-FFF2-40B4-BE49-F238E27FC236}">
              <a16:creationId xmlns:a16="http://schemas.microsoft.com/office/drawing/2014/main" id="{15F0DDCE-EDA9-448B-990A-9FB3F965FEA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052E029C-AACE-4602-A0C7-027282307C6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1" name="AutoShape 5">
          <a:extLst>
            <a:ext uri="{FF2B5EF4-FFF2-40B4-BE49-F238E27FC236}">
              <a16:creationId xmlns:a16="http://schemas.microsoft.com/office/drawing/2014/main" id="{8CDD5645-FC70-4255-AEFB-758D7DF6E11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F2C6E962-9538-48A8-9D8E-B6A6E78A8246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3" name="AutoShape 4">
          <a:extLst>
            <a:ext uri="{FF2B5EF4-FFF2-40B4-BE49-F238E27FC236}">
              <a16:creationId xmlns:a16="http://schemas.microsoft.com/office/drawing/2014/main" id="{23FD5A5A-2DBB-43E8-A7D5-F311BAB8D17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148FE6CC-CB3B-4EB7-A770-B3CBC5FE04C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5" name="AutoShape 6">
          <a:extLst>
            <a:ext uri="{FF2B5EF4-FFF2-40B4-BE49-F238E27FC236}">
              <a16:creationId xmlns:a16="http://schemas.microsoft.com/office/drawing/2014/main" id="{A876EA2A-9DF0-4702-95C6-4941F348362E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AE724156-C48A-4BD3-8859-49FF104B4C8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7" name="AutoShape 5">
          <a:extLst>
            <a:ext uri="{FF2B5EF4-FFF2-40B4-BE49-F238E27FC236}">
              <a16:creationId xmlns:a16="http://schemas.microsoft.com/office/drawing/2014/main" id="{1A8F688B-0605-4BB4-AA1D-6492AF6E3DE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74232FEB-3BC1-4227-AC03-B77CF4EB522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9" name="AutoShape 5">
          <a:extLst>
            <a:ext uri="{FF2B5EF4-FFF2-40B4-BE49-F238E27FC236}">
              <a16:creationId xmlns:a16="http://schemas.microsoft.com/office/drawing/2014/main" id="{3F94843C-5AFC-4606-831F-73FECD0ED05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68B59286-2D37-42D3-9C31-08A5640CD6DA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1" name="AutoShape 5">
          <a:extLst>
            <a:ext uri="{FF2B5EF4-FFF2-40B4-BE49-F238E27FC236}">
              <a16:creationId xmlns:a16="http://schemas.microsoft.com/office/drawing/2014/main" id="{12C5EFAC-46C6-4363-8E37-EDA17B49F8D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32613661-F728-469A-A9CF-05C14B8887E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3" name="AutoShape 5">
          <a:extLst>
            <a:ext uri="{FF2B5EF4-FFF2-40B4-BE49-F238E27FC236}">
              <a16:creationId xmlns:a16="http://schemas.microsoft.com/office/drawing/2014/main" id="{D89BCAC5-25CD-484D-BB90-FDDED45CE30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21F8C190-94F5-4500-83BF-74D246FF9C12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5" name="AutoShape 4">
          <a:extLst>
            <a:ext uri="{FF2B5EF4-FFF2-40B4-BE49-F238E27FC236}">
              <a16:creationId xmlns:a16="http://schemas.microsoft.com/office/drawing/2014/main" id="{F5E9B3FC-4F9C-4FA2-92D1-44B2168E1970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9FCDC39A-AD0F-41F1-86BF-59E3B17D131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7" name="AutoShape 6">
          <a:extLst>
            <a:ext uri="{FF2B5EF4-FFF2-40B4-BE49-F238E27FC236}">
              <a16:creationId xmlns:a16="http://schemas.microsoft.com/office/drawing/2014/main" id="{63229A76-4D56-4298-B2CB-343465E265E9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2AF7E73C-8277-47F5-928E-050DE9A9F16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9" name="AutoShape 5">
          <a:extLst>
            <a:ext uri="{FF2B5EF4-FFF2-40B4-BE49-F238E27FC236}">
              <a16:creationId xmlns:a16="http://schemas.microsoft.com/office/drawing/2014/main" id="{49547F5A-2AD4-49A5-87FA-F8470C7E88F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844243BA-D652-4F41-AF6B-1AAF0CB00B10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1" name="AutoShape 5">
          <a:extLst>
            <a:ext uri="{FF2B5EF4-FFF2-40B4-BE49-F238E27FC236}">
              <a16:creationId xmlns:a16="http://schemas.microsoft.com/office/drawing/2014/main" id="{124B4E94-AD24-4E1B-8C45-3C1B75E8CC74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A63F5FAF-2017-428C-AA06-E697C6FBF40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3" name="AutoShape 5">
          <a:extLst>
            <a:ext uri="{FF2B5EF4-FFF2-40B4-BE49-F238E27FC236}">
              <a16:creationId xmlns:a16="http://schemas.microsoft.com/office/drawing/2014/main" id="{DA48283B-CC72-4BC7-BBC5-598473F3A79D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F3881C0A-9603-484D-AE36-1150CE0C7E83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5" name="AutoShape 5">
          <a:extLst>
            <a:ext uri="{FF2B5EF4-FFF2-40B4-BE49-F238E27FC236}">
              <a16:creationId xmlns:a16="http://schemas.microsoft.com/office/drawing/2014/main" id="{88CFE779-49C1-49D6-83E5-461650F83087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804501A8-97FC-467E-A6C7-3400ED20DD85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7" name="AutoShape 4">
          <a:extLst>
            <a:ext uri="{FF2B5EF4-FFF2-40B4-BE49-F238E27FC236}">
              <a16:creationId xmlns:a16="http://schemas.microsoft.com/office/drawing/2014/main" id="{7306F8F2-15DF-4F86-B06B-0DCC8E693861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DE0E9AD6-91F2-4B5D-BADC-E6496010632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9" name="AutoShape 6">
          <a:extLst>
            <a:ext uri="{FF2B5EF4-FFF2-40B4-BE49-F238E27FC236}">
              <a16:creationId xmlns:a16="http://schemas.microsoft.com/office/drawing/2014/main" id="{6EE77DAD-725C-4779-AAA6-D0EF8E8EB8F5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0" name="AutoShape 3">
          <a:extLst>
            <a:ext uri="{FF2B5EF4-FFF2-40B4-BE49-F238E27FC236}">
              <a16:creationId xmlns:a16="http://schemas.microsoft.com/office/drawing/2014/main" id="{458AC046-DEE9-4406-A45F-601B7D28BE7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1" name="AutoShape 5">
          <a:extLst>
            <a:ext uri="{FF2B5EF4-FFF2-40B4-BE49-F238E27FC236}">
              <a16:creationId xmlns:a16="http://schemas.microsoft.com/office/drawing/2014/main" id="{0D42105F-444A-4DFB-97C0-9295C94AB1C5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2" name="AutoShape 3">
          <a:extLst>
            <a:ext uri="{FF2B5EF4-FFF2-40B4-BE49-F238E27FC236}">
              <a16:creationId xmlns:a16="http://schemas.microsoft.com/office/drawing/2014/main" id="{ECA5A5F0-914B-479F-B129-7C0C143BA4F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3" name="AutoShape 5">
          <a:extLst>
            <a:ext uri="{FF2B5EF4-FFF2-40B4-BE49-F238E27FC236}">
              <a16:creationId xmlns:a16="http://schemas.microsoft.com/office/drawing/2014/main" id="{83D5F06D-51A4-4B21-9A8D-C4533830931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4" name="AutoShape 3">
          <a:extLst>
            <a:ext uri="{FF2B5EF4-FFF2-40B4-BE49-F238E27FC236}">
              <a16:creationId xmlns:a16="http://schemas.microsoft.com/office/drawing/2014/main" id="{DD1023D6-EDB3-480E-ABB0-E684B7ADE883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5" name="AutoShape 5">
          <a:extLst>
            <a:ext uri="{FF2B5EF4-FFF2-40B4-BE49-F238E27FC236}">
              <a16:creationId xmlns:a16="http://schemas.microsoft.com/office/drawing/2014/main" id="{B8B6A476-0DB1-42E8-BE35-188BE3008877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6" name="AutoShape 3">
          <a:extLst>
            <a:ext uri="{FF2B5EF4-FFF2-40B4-BE49-F238E27FC236}">
              <a16:creationId xmlns:a16="http://schemas.microsoft.com/office/drawing/2014/main" id="{4B4C9040-3BD9-4B2D-A092-C05A5818A41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7" name="AutoShape 5">
          <a:extLst>
            <a:ext uri="{FF2B5EF4-FFF2-40B4-BE49-F238E27FC236}">
              <a16:creationId xmlns:a16="http://schemas.microsoft.com/office/drawing/2014/main" id="{5451CD8D-880A-43EF-A9A3-E445716F445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BC7ACAFF-4646-4125-8D5D-299082A3FE70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99" name="AutoShape 4">
          <a:extLst>
            <a:ext uri="{FF2B5EF4-FFF2-40B4-BE49-F238E27FC236}">
              <a16:creationId xmlns:a16="http://schemas.microsoft.com/office/drawing/2014/main" id="{3D8D0754-B0BE-4ED3-AC16-6B1DDF57E903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5D67C27A-BD5A-471B-A213-D2B1E11563A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01" name="AutoShape 6">
          <a:extLst>
            <a:ext uri="{FF2B5EF4-FFF2-40B4-BE49-F238E27FC236}">
              <a16:creationId xmlns:a16="http://schemas.microsoft.com/office/drawing/2014/main" id="{C621293E-58C7-487A-9FAA-672780EA9D8D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E7139469-3DE4-40B1-BC29-BE1B8B8FFAA6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3" name="AutoShape 5">
          <a:extLst>
            <a:ext uri="{FF2B5EF4-FFF2-40B4-BE49-F238E27FC236}">
              <a16:creationId xmlns:a16="http://schemas.microsoft.com/office/drawing/2014/main" id="{969C3099-AF58-47F4-A7C3-700E4C3A7FD9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4EA149B2-F0AE-4BCA-93A6-C5B5A69404F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5" name="AutoShape 5">
          <a:extLst>
            <a:ext uri="{FF2B5EF4-FFF2-40B4-BE49-F238E27FC236}">
              <a16:creationId xmlns:a16="http://schemas.microsoft.com/office/drawing/2014/main" id="{A0B077EA-F2D5-4601-94D1-4EACB507EC39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CECD70C9-FA91-4227-A0A5-2F6A223E471B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7" name="AutoShape 5">
          <a:extLst>
            <a:ext uri="{FF2B5EF4-FFF2-40B4-BE49-F238E27FC236}">
              <a16:creationId xmlns:a16="http://schemas.microsoft.com/office/drawing/2014/main" id="{82F4A2BF-937E-4FC5-BEA7-76F4A7EA2BA4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B2EC830-8C62-4FCA-B559-CC4F3489288F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9" name="AutoShape 5">
          <a:extLst>
            <a:ext uri="{FF2B5EF4-FFF2-40B4-BE49-F238E27FC236}">
              <a16:creationId xmlns:a16="http://schemas.microsoft.com/office/drawing/2014/main" id="{EA2401B8-BC84-4B0F-A7EC-097CE078E928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ECE7559D-8E64-436D-A289-D35292F50A4B}"/>
            </a:ext>
          </a:extLst>
        </xdr:cNvPr>
        <xdr:cNvSpPr>
          <a:spLocks/>
        </xdr:cNvSpPr>
      </xdr:nvSpPr>
      <xdr:spPr bwMode="auto">
        <a:xfrm>
          <a:off x="7096125" y="39195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1" name="AutoShape 4">
          <a:extLst>
            <a:ext uri="{FF2B5EF4-FFF2-40B4-BE49-F238E27FC236}">
              <a16:creationId xmlns:a16="http://schemas.microsoft.com/office/drawing/2014/main" id="{046245E8-8D15-414C-A977-079243C2018C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2ABCE9EA-BE62-44C9-9E92-F5625637DB8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3" name="AutoShape 6">
          <a:extLst>
            <a:ext uri="{FF2B5EF4-FFF2-40B4-BE49-F238E27FC236}">
              <a16:creationId xmlns:a16="http://schemas.microsoft.com/office/drawing/2014/main" id="{58EF63E5-7B96-4FF0-98FC-01897DD1DBB4}"/>
            </a:ext>
          </a:extLst>
        </xdr:cNvPr>
        <xdr:cNvSpPr>
          <a:spLocks/>
        </xdr:cNvSpPr>
      </xdr:nvSpPr>
      <xdr:spPr bwMode="auto">
        <a:xfrm>
          <a:off x="7096125" y="401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662002FC-B62D-49A8-88C2-926391C78FD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5" name="AutoShape 5">
          <a:extLst>
            <a:ext uri="{FF2B5EF4-FFF2-40B4-BE49-F238E27FC236}">
              <a16:creationId xmlns:a16="http://schemas.microsoft.com/office/drawing/2014/main" id="{76A87065-16BB-480A-8BC4-0B2D1DE9A3EE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5E1A1B5A-2E1A-48E8-BB76-FEF213F5469E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7" name="AutoShape 5">
          <a:extLst>
            <a:ext uri="{FF2B5EF4-FFF2-40B4-BE49-F238E27FC236}">
              <a16:creationId xmlns:a16="http://schemas.microsoft.com/office/drawing/2014/main" id="{02D67559-C0DF-48F2-BEF6-F4D1E9334772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95CA27BF-37C8-4C81-8BF2-A06A71B2D9D0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9" name="AutoShape 5">
          <a:extLst>
            <a:ext uri="{FF2B5EF4-FFF2-40B4-BE49-F238E27FC236}">
              <a16:creationId xmlns:a16="http://schemas.microsoft.com/office/drawing/2014/main" id="{593E958A-0232-46A6-9A33-BEBC286380FF}"/>
            </a:ext>
          </a:extLst>
        </xdr:cNvPr>
        <xdr:cNvSpPr>
          <a:spLocks/>
        </xdr:cNvSpPr>
      </xdr:nvSpPr>
      <xdr:spPr bwMode="auto">
        <a:xfrm>
          <a:off x="70961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D876802C-FD43-4674-91E4-34D2F60FF581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1" name="AutoShape 5">
          <a:extLst>
            <a:ext uri="{FF2B5EF4-FFF2-40B4-BE49-F238E27FC236}">
              <a16:creationId xmlns:a16="http://schemas.microsoft.com/office/drawing/2014/main" id="{4DC14278-793A-4E57-AD11-B342D8B4BF46}"/>
            </a:ext>
          </a:extLst>
        </xdr:cNvPr>
        <xdr:cNvSpPr>
          <a:spLocks/>
        </xdr:cNvSpPr>
      </xdr:nvSpPr>
      <xdr:spPr bwMode="auto">
        <a:xfrm>
          <a:off x="70961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CDAD0F3-6665-48CC-B294-AD3F9AF26521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A062B8E0-1B26-4774-AD4A-A8E49262FA2C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FDD1D94-0B84-42A6-B3C4-DEF6D0D2B541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21B70200-B895-42A1-BF07-67C75A66C1B8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B6CB886A-1326-4C42-8379-32F6381D863A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40A8A066-A574-46E3-A7E5-DC1ED9DEFD92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DEEAD30E-C9DC-47D9-9AF2-B8ADA9A32EFF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8B53B544-1877-43C1-B661-85EBE99AF849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1BA06FC7-FAE1-43C9-9BA8-5E6588DAE074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75EE2D11-A7FE-47DD-B65A-21DAC7D9808E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744DBDDD-6870-47D4-8F6B-2A0002FDB524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56623BBE-6234-44F4-80B2-C9A21908DBB3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5C8BEA3E-D15B-412B-82DE-CD34AF08F090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139833EB-8A11-41C0-AEA3-50C3C016E200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B024E410-2760-4CB0-9B09-2385B3F0F4C9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C396C431-C97E-49C9-B4DC-204A0727ECCD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7401BB8E-9197-423B-AB27-90B2C81F25A5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60DF12E0-FD84-43D4-A551-69F58F3C8360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BD3DC4D6-F0B6-4490-A20B-33B78F0D57BC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FF654D01-8A95-4085-9F10-529FB44C8687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5C5AD1C5-023C-4F6A-B1D4-20052FC37BDA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D422A44E-B297-4490-9595-2A71EA351DCB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479DB5C2-464A-4B54-ABD3-8EA15EDE955D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C0D17EBD-C0EB-48FA-9798-53E91595B778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F2C3C1CB-7424-4508-B84A-16D2445A8D8A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D6AAAA46-723F-48AE-AF6D-0231C67679AB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BDC42BE1-FDA6-4A7B-BBF5-B348DB016B43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FFDFB84F-7BB1-42AB-BD94-010E8971ED72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E77CADCC-91CF-4DEC-B533-96F9FDE73E31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A9678B63-2391-43D4-88A1-1267823C271F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955A4AB5-B0B7-45DC-A84B-DF8FFF77F7A7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4AD44473-03F6-41DC-9EFA-D338C6C8DB5C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B29CF156-5345-4E47-BBEB-89B20E296CC1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EE553E25-E314-45E6-B484-874DB069E8BE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8130A7CD-590E-4BDE-BD5E-1BB49C33B85D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690A6185-64B1-449C-9F61-D0E8AF9692D1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E80BDB48-0ADF-4A0A-A94F-EFD4AF36CF26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4DE67BCB-7F13-4F3A-AB16-36812956BAA0}"/>
            </a:ext>
          </a:extLst>
        </xdr:cNvPr>
        <xdr:cNvSpPr>
          <a:spLocks/>
        </xdr:cNvSpPr>
      </xdr:nvSpPr>
      <xdr:spPr bwMode="auto">
        <a:xfrm>
          <a:off x="6838950" y="10191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7D5EF4B6-9A78-4673-A3F1-B2C6021B68FE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</xdr:colOff>
      <xdr:row>3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324546FB-3A3E-4CAC-A65D-78ECF80A5E23}"/>
            </a:ext>
          </a:extLst>
        </xdr:cNvPr>
        <xdr:cNvSpPr>
          <a:spLocks/>
        </xdr:cNvSpPr>
      </xdr:nvSpPr>
      <xdr:spPr bwMode="auto">
        <a:xfrm>
          <a:off x="6838950" y="10191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43BD5F5-B93E-4A54-9AF9-EE3D8DBC887B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8665D03-7ABF-423F-8EF9-C4A113BBDB0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CF906FE1-1D36-4F0B-8B71-5471E464AA9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B892FDE-CBF1-4EF5-BA4B-593FECDFC952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38A8C78A-D385-47ED-8796-1152D76662F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6D54E15C-8525-4857-B29F-D1373C07041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D59B0A56-A248-4D58-97FA-573A483C5DF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76C6F08B-AC19-46EB-BC47-F9A784236A6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2B9E6E5-DB5F-40B5-910B-DAE35E36238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CFDCA523-E77E-4889-B74C-EB4C8E2AF51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BE5F7DB0-8C4D-43E0-9152-A13686865BD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38CE3219-F578-4959-B248-48CFE64BC88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DC19B263-6917-4BE7-B35F-D2D87E8B2F26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3D485C5D-33A5-47D1-9325-71810AF42E9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5D51E1AB-D990-4F5F-B4DF-BC1FE959E4F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BB9D62D9-8F5E-4F2C-8C15-458FEDF8AF78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8514D30B-BD7A-40F9-B0A9-FD806976F1A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80406AAA-65F5-40DE-A79D-F4706398804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4C7FDA7D-3B1C-43F1-A014-42A7DADD472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5FE0DFA6-D680-460A-8120-2D85CE92338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409627D8-8A4E-4257-9E43-6C7EB0F8A8F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EB11ECB9-20E5-459F-ADA9-57CE68DA9B7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B7C6A7B2-FFF7-4844-A31A-70DFED1FC9A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DF17762D-ED7E-4183-A8CE-22F3B77435B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35CCAFF1-0E67-42D9-87A1-C1420850F62D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B1B4439F-7DA3-4100-8759-717DDF2EE2D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A35CA72-04E4-4D5E-9358-650AF162244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F9920B59-BC9F-4701-B8ED-77DC61AFA462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C2DB110A-D50F-443E-AE43-A10F6C9B002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0A4613-365F-433A-B894-4C6AC682B81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2BBBD774-A46C-4A41-BEB4-BF3DCA54AC0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DCBCADBC-ED72-4C89-93D0-53893474F7D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F619A657-6F53-48DF-9ED7-58E2C0DA03D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7C2BAFB4-F9D1-481D-ABD8-5DC56B34563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B2723A96-A155-46A3-970A-0B751607953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EFACAF2A-46E5-4F15-9748-0C97134A0C6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527AA22-568F-45A2-AC2F-38A0352240A1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949A207A-2D52-4A9D-808B-C34ED540E791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3EB94E0C-FC52-4849-9611-3BFCC920E22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66B3FD7A-50CE-4302-9FE0-B9239E2E328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7C72A5C2-E422-4441-BB8A-D77D69A0954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56FA0F54-60A0-4B0C-8F7F-E6BFD3FA3F2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D5C689C8-A9A0-491D-AA1F-970604A1688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7E17402C-6A21-41C9-9105-476ECBFDC53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AFF3587-52BA-4146-BCA9-CAA480D636B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63CE9B6B-E4A6-4EE9-A58D-425C501BBF3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C7C20851-4632-45D8-8CBB-48D18B1B7F6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B314727D-B21E-418E-BF29-20639805512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F888B8F-134A-451B-A428-8CB739B1A165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3BFA2D67-D01A-4B0F-B11A-2D2ECBF5533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52CCB37D-13D8-4C0C-B6A3-D1BA7C4DFB4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998955FE-3530-4DAF-929E-FB2A8F892D5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D23487AB-C9B2-48C9-B915-AE191834438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063C3A19-F936-4DE0-9C31-DF2E6B69761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AD574FD1-CCF1-4708-B2AD-1D2ACEF9374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AA8AE657-FC27-4F1B-810B-A2013BC0308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3E3EF600-A681-49F7-A546-8A415AFBAE5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AC5A97CD-D3AE-40EF-A8FE-F8D225B442D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17EBFBA9-DCDD-402E-8C49-28EC51F6BDB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EAAB27A7-F9EF-454F-8F25-66CAB3421AA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65478019-0587-4199-B740-EA445D4F6A34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D376692C-61E5-435C-9779-1A6E2721A94C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B54070C7-2805-40DC-A7EE-A2A2D39F949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33A6E1EA-3CF7-468A-94C0-2B38F540AABE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3612D6D0-C539-453E-94EE-2F33AFE333B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9BF8956B-277A-4C22-9E96-422740C1FB1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553E9E24-2DD2-4937-956D-75558644758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B5B57C64-D576-4B25-B033-3A0AFE37C16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6D86F4F0-A478-4666-8B0C-11EAC6C069D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96E4D008-2E9B-4C1F-A938-D658E2753A7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8E56E126-43C8-4AF1-B58A-64DFE2EE050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CE01F46E-1E9C-4A21-BA7E-11CF42015A8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A8E08475-4A80-409D-889C-08FA047783D5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5A2C5E36-A130-4435-89A0-22E4BE4FC6CA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A23DF441-106C-47A4-A3E4-92B92352EA7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7" name="AutoShape 6">
          <a:extLst>
            <a:ext uri="{FF2B5EF4-FFF2-40B4-BE49-F238E27FC236}">
              <a16:creationId xmlns:a16="http://schemas.microsoft.com/office/drawing/2014/main" id="{F12E0FB2-7E6D-4013-8E90-58F52637C07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FB9FF7E4-169B-4CF3-B32D-37DD7AB6B15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A96E73B6-5BDF-449F-B5C5-C078ECC82F9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ACE822EF-7991-4BD3-A81E-3378416371A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5BE0ECFC-0D9C-48AF-841C-E4F6B87F074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9AF6A2FF-6AC7-4F2F-8586-094CE094F9A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36DAEF44-1EB2-4B0F-B8A9-9576D3D128C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EEAD084D-3CAF-4FD6-B2BA-053D3452F1A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87ECC195-B5FF-4894-BB6E-3DC4FFBD968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934BA88E-A12E-4498-85C6-D869BB8A146B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74AE035C-2F4B-493E-AD9F-87FAA62F6D8D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E810A642-5A1E-4594-87B6-9FD93FFE934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89" name="AutoShape 6">
          <a:extLst>
            <a:ext uri="{FF2B5EF4-FFF2-40B4-BE49-F238E27FC236}">
              <a16:creationId xmlns:a16="http://schemas.microsoft.com/office/drawing/2014/main" id="{4658B512-6098-4838-AF15-38273C627F5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60718B1B-4D95-45F1-B850-3B98BA81B2B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270A898C-2581-413E-8FAB-59FA44D9B0A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E4741500-038A-4CA4-AF91-82F7C5498A5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8C02E484-5C77-4907-8081-903D118D0FE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625AA41A-7359-45F7-9273-D69D62380A7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3EB2CE9B-CE7E-45E8-8CD7-EFAB7D07F9A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64C4BB8E-7149-4CF5-A657-1204E89BEAF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6D8E0E5B-C71D-44D4-9BF9-5837C4F3897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594E7C1F-7806-40B0-96D5-FF647C5AC5B1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C601CFFE-5903-4345-9224-689F875F5FD9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662D9605-9C18-484C-88BA-A0EDAD7DCFE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01" name="AutoShape 6">
          <a:extLst>
            <a:ext uri="{FF2B5EF4-FFF2-40B4-BE49-F238E27FC236}">
              <a16:creationId xmlns:a16="http://schemas.microsoft.com/office/drawing/2014/main" id="{6C60061D-6D68-47D7-A849-D5AD0FBBE53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58B0533E-A704-4D6F-9A4A-0BE3F0DEA7D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E525AB4A-8C03-40BE-ADCC-C46C4580701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B412B3A1-BF38-4F2C-8693-BF044AAED84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A7DB0000-2654-47AC-A4FB-AA2987FD982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B910AF9F-8094-4D14-BE6E-D025DA4F653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2BBEC077-53F8-4F27-BD8C-22699C7B6CA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1549363-4D32-49F1-9FBE-4DCA56359B4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021F3436-1CEC-4A57-BE5B-AF8CCED4F02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D6FE9282-6659-48B8-AF73-EEF55F055158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B3E1AAA2-FBFC-46D7-B157-547DF6B6E919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FE747DF0-47A3-464A-A237-89D2BFF0671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13" name="AutoShape 6">
          <a:extLst>
            <a:ext uri="{FF2B5EF4-FFF2-40B4-BE49-F238E27FC236}">
              <a16:creationId xmlns:a16="http://schemas.microsoft.com/office/drawing/2014/main" id="{9FE75591-B1DD-4A6D-9794-703EC6CB54E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E8EBE971-5EA3-4A0B-8A76-55B1D06482A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1D2665ED-4DBF-4A96-8284-568FE1AE526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DBE7F773-8AB4-4016-98B5-53558DF4950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A27A1CBD-C716-483C-94EF-265FCB2D484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178BC3D5-8137-43F8-AAAD-94344260441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EF2D8A24-4E97-4C38-BA8F-D19A3D5F53A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6B0A6C0B-038A-4977-A694-989B634F978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9A0D37EB-520D-4A29-A85C-1DC8A5969AB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8018AA03-087A-4E6C-8681-82C8DC818B26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ECF170C8-1CE5-4A2E-94C1-44A5A183231A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82099EF1-C083-432C-9D3D-CA312E3AA1C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25" name="AutoShape 6">
          <a:extLst>
            <a:ext uri="{FF2B5EF4-FFF2-40B4-BE49-F238E27FC236}">
              <a16:creationId xmlns:a16="http://schemas.microsoft.com/office/drawing/2014/main" id="{278F6AB9-39EC-40D6-A35F-C80112AD451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DA946E7E-C66A-415F-9CC8-3A2633A9FE9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0F70CD4E-94AF-4CA5-BED6-AD87BC7C4C2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76BEE563-8C5E-4C93-9B79-838626274E1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DFFC956B-FD6B-493C-B277-0E39B23D285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6D725CD3-3AB1-4547-AB9B-F42F7C81528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6DA7F14A-A5E6-4A5B-8662-9A8C80346F3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1D4FB627-EC63-40A8-A3DF-F2BCD61C332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C9008011-BD3C-4E35-90CA-75072B6132F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C8276377-8996-4B2B-9FDD-F122B0D2605F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B36FA0C8-6084-4DAE-917A-27160AFFE434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1BE61A77-AF5E-49E9-BCDA-825F1D3C193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629A665C-5394-4018-948B-9F7D87451CA1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966E57C6-D061-4A7D-B6F8-BAAAE21622F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D5748BB9-7507-4BA3-BE09-9E288522E42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B4D915B-1909-4B5D-820D-E0D866894B4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D8BED09E-200F-4F66-A373-BF0F6CBF32C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A30B0CAC-3DE9-489B-A010-3F3D740D55D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5AA9995C-D30E-4D05-955C-56CE4100A3B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AB7FEF58-FCB9-4132-B0BE-C74FF2DF92E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438BB0EB-F3AE-4D27-B74B-9999F7206E5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6FC61AD9-AE1C-430C-8F29-B2C9E4558730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27C313A5-1530-42DE-96A1-9E7A0B71B22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DA6754BA-4402-4CE8-A726-433FA5AAD26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49" name="AutoShape 6">
          <a:extLst>
            <a:ext uri="{FF2B5EF4-FFF2-40B4-BE49-F238E27FC236}">
              <a16:creationId xmlns:a16="http://schemas.microsoft.com/office/drawing/2014/main" id="{73A6649A-A9D4-485D-93E1-9FA72478712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F3FB8E34-0278-4D4D-8D99-CDD66D28900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02FC1641-B11F-4A74-AF9E-37B08B67251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BDBF5FEC-6E69-4ADF-AC79-064453A053F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DEE43CC6-D007-49C3-8903-4573458C7C6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664B37C-8532-4341-A1D9-5F10017D713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68BA07D6-29AD-49CE-8B43-05EB75C1689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101DFC39-FFA9-4C2B-A8D3-F1F950B3444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47238D93-EAD7-4323-9CB9-E2E25B8988B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CA7B3A2F-F602-48D3-93C3-52231C87488B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549FF6BD-AF8C-4AE1-9656-6080BA86485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917D8D50-BE04-4600-93BA-22581099E42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61" name="AutoShape 6">
          <a:extLst>
            <a:ext uri="{FF2B5EF4-FFF2-40B4-BE49-F238E27FC236}">
              <a16:creationId xmlns:a16="http://schemas.microsoft.com/office/drawing/2014/main" id="{46AA13BC-2A5B-43DB-BC39-E54ABDAF62EC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7F878BB7-7773-427B-953A-ACBD6C170F1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6F370B3B-9C8B-4B63-A578-29B0220D9A7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F6E61F0D-FB12-423B-BB49-C1AD07D7EFA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10700048-EED8-49D4-999F-C0E035CC28B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8D419F5F-4EA3-43BD-86AA-F4D3CC3EFE7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4ACBAF4B-1C07-4AFE-9CA0-7DC6E6FB28C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6486D2A3-4B29-417D-8E8E-884F8FCD72A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5E2B4666-9148-46A5-9DCF-10CF63D7664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11E7B9D3-765A-4E52-BDFF-B1A1F581351C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D2DC46A0-17DA-46B2-A783-0D88FAECCBC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A8C2EAFB-0B4E-4C9B-9AAC-EFFB8DFBD5A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173" name="AutoShape 6">
          <a:extLst>
            <a:ext uri="{FF2B5EF4-FFF2-40B4-BE49-F238E27FC236}">
              <a16:creationId xmlns:a16="http://schemas.microsoft.com/office/drawing/2014/main" id="{C980BAF4-C4D2-40DC-B389-39652E67079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7F78C4DA-720A-4359-A588-64D327FD19D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FD96AE6E-3AF2-4831-B0AA-263EF48E547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F94AA680-CD36-426E-BF19-243F57A5290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3DBB8573-ED0C-4FB7-BA77-4FC10155C6F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9780B834-353E-4CA2-A945-A06B25DB31E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7E8E6424-0989-432F-8F79-5CA997C1673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6DBCC162-6A1B-404E-BC41-D1061AA4487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13821038-1592-4E20-BE3F-A16E8780B97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34C22D67-2236-428F-AD29-4068529925E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A48A69AF-5618-467B-9751-2C369861FB8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C5868A72-97FF-4E97-ABFA-869ED725F94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1CAA5C28-3B2C-4E81-803A-7500F4988DD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AE3ED368-FD7E-4F7E-98E7-FCDC181CB88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3B58A666-E323-4B93-B397-D0687335BA8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2DFFB5CA-628C-4362-AEC6-F20A6A50AEC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3218E372-7FF3-4A1F-B7A6-20E86A36886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C57BD7E1-9C3F-4F9C-83C6-95BAA2CC85A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AEB4C0A7-606B-4338-9870-19676F74F9E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4C79BA78-5EA4-4794-80DC-4AF4ABE7163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15F74AE3-8FD9-4AC7-9C02-8F527E4EC19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64E9B36F-2570-4988-B49B-4F76843A8F7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0BBEA2F9-7682-4B5D-B0EB-37D248B8DCB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2DD1F84D-A79D-462C-98C2-8007B7118C5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9A39C889-4A2F-4194-82C1-74BEB1E19F2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3535F64B-10DA-46E1-89E5-29551200E91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C9A54A13-1D86-4BD1-8761-7E3B7BC8967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387D1C3C-342E-4973-9AFD-76A52EFE3D6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7BADFB15-B3A7-46FE-8A3F-3CAC7AA0902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82036A40-6B0D-4548-859C-E87DBEF2E7A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EE7161FD-EF17-4CDC-9BFD-CDB971A902A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24BEDD96-3030-4AED-AF2C-B34C0B2D5DB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8A4EC49C-69D3-4D3A-B07C-D1472C0C4C1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27845F31-6DE2-4FA0-BBF8-F781F3A24C9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7" name="AutoShape 3">
          <a:extLst>
            <a:ext uri="{FF2B5EF4-FFF2-40B4-BE49-F238E27FC236}">
              <a16:creationId xmlns:a16="http://schemas.microsoft.com/office/drawing/2014/main" id="{ED44B47C-02BC-42E3-834A-536079D751E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08" name="AutoShape 5">
          <a:extLst>
            <a:ext uri="{FF2B5EF4-FFF2-40B4-BE49-F238E27FC236}">
              <a16:creationId xmlns:a16="http://schemas.microsoft.com/office/drawing/2014/main" id="{F0DD51F6-4DF0-4C90-B3EA-C5952EA2AC7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A6FF1F5A-7442-48C1-B49C-C196938CC9D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0" name="AutoShape 3">
          <a:extLst>
            <a:ext uri="{FF2B5EF4-FFF2-40B4-BE49-F238E27FC236}">
              <a16:creationId xmlns:a16="http://schemas.microsoft.com/office/drawing/2014/main" id="{2F1164FF-6902-4027-AF96-16357A9B7C5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59469367-C8F3-4FF4-B0E8-0E8C0C3589F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AA16A362-A921-44A0-98A8-58677653B62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55A8B3BB-A976-4E41-91F7-2C774CC6E34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E68B1B9-E157-4D7C-9C0B-A4B0145540F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A9CA7C07-3BF7-4FEE-A2E9-2560D7A699E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E9EE9342-1F71-448B-A59E-49F96DE2202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E6D8D0D5-39E2-40B8-83C2-5CA77815FED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E5FCC3CA-915C-4FB6-B726-F3A6214721D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227A3EE0-0E8D-4DBD-9CDD-66AFAA63C3C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EC30A15D-5EEE-4419-A68D-3DF7AFCE942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6BED645-C3CA-4A4C-BCE5-B578CC52856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36DCDC3D-F250-412B-AA2A-0142415E5C1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3" name="AutoShape 3">
          <a:extLst>
            <a:ext uri="{FF2B5EF4-FFF2-40B4-BE49-F238E27FC236}">
              <a16:creationId xmlns:a16="http://schemas.microsoft.com/office/drawing/2014/main" id="{0C1E8313-B1E3-4372-A8A2-1FB6DAF696C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26CDCF2B-45C6-45E1-AA10-F26605E44B1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C383C47F-15BD-4A0F-B8ED-B17277ACE1E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6D939D9D-6CBB-4223-A7C8-56119C9A9BD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A2EBEAA6-0355-415C-B807-984A663BE77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AD347900-9742-4F04-A2B4-BAC94873FA3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AA3A45D1-DDCF-4173-9BE8-F1C3250CD59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7A41BB2D-4AD9-4331-9E22-72E0F3F8F46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7676B192-90ED-4D53-A8E6-10FDE862A0E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60611295-AE14-4AE0-A110-27659EE7188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270F02FA-BD64-4719-9690-5C908ADA211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4BF2AAED-6B4D-4D6B-89D8-95222CBFFC7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DDC0CF7D-F308-42F3-BE8F-A3045D67EC6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4CF6F101-FCD5-426D-95F4-9127B245A0D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43C33E9C-8790-498C-9825-0D588570DBB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6092CC12-2590-4D62-8F92-01C58F5C047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4D565EF1-617A-4CA1-9B47-5D942D9906B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B24311D0-996E-4781-941A-5D6EF05C41A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1" name="AutoShape 3">
          <a:extLst>
            <a:ext uri="{FF2B5EF4-FFF2-40B4-BE49-F238E27FC236}">
              <a16:creationId xmlns:a16="http://schemas.microsoft.com/office/drawing/2014/main" id="{48695E19-3C9B-4D68-B0C2-DB100929E38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69ED4E69-DD6E-4144-BD72-35422FD41BC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3" name="AutoShape 3">
          <a:extLst>
            <a:ext uri="{FF2B5EF4-FFF2-40B4-BE49-F238E27FC236}">
              <a16:creationId xmlns:a16="http://schemas.microsoft.com/office/drawing/2014/main" id="{732AFE2A-4106-4823-ABAD-28CA32A2EBD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EAFC9AFA-7E5B-4BB0-8705-CC90B1A4CD3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682673D6-577A-49A6-BB24-0EB1EBAB50C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14DDD9B5-17EC-49F6-BD6F-26E08DE3153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69883216-67EE-4DE9-880F-826155A0475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2F9E35F9-06FF-421D-8C07-F8074F94017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041111BD-1C98-46B9-BD8D-F19CAC271D2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8AF311EA-53DC-482D-9CD9-9A2C1A0775D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A318DBA6-EBC1-4D6B-A8AE-4B09633A780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9AEC9FEA-CD21-401E-8023-B11834D0A0B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252D616B-2B41-4853-96F5-CBFAA213E1D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517433B6-BDD2-4335-B1B7-04FABA5A298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41A35B8D-A9FD-4E79-8008-7977E564C3B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6" name="AutoShape 5">
          <a:extLst>
            <a:ext uri="{FF2B5EF4-FFF2-40B4-BE49-F238E27FC236}">
              <a16:creationId xmlns:a16="http://schemas.microsoft.com/office/drawing/2014/main" id="{DF443F56-6706-4644-ABC9-0AC40E8A8D6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A0D2CFD3-FC8E-41FF-B04C-93F3A86B726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58" name="AutoShape 5">
          <a:extLst>
            <a:ext uri="{FF2B5EF4-FFF2-40B4-BE49-F238E27FC236}">
              <a16:creationId xmlns:a16="http://schemas.microsoft.com/office/drawing/2014/main" id="{6BDD6415-F414-45B6-B785-6BCEFE278C7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7FD08B0F-4B40-46C1-BE8D-DC200FAF61D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0" name="AutoShape 5">
          <a:extLst>
            <a:ext uri="{FF2B5EF4-FFF2-40B4-BE49-F238E27FC236}">
              <a16:creationId xmlns:a16="http://schemas.microsoft.com/office/drawing/2014/main" id="{6BBB2B71-F652-4627-8A4C-E2F92D282B8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BAC7DD07-F1A6-4262-8BE7-C94D487F52F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2" name="AutoShape 5">
          <a:extLst>
            <a:ext uri="{FF2B5EF4-FFF2-40B4-BE49-F238E27FC236}">
              <a16:creationId xmlns:a16="http://schemas.microsoft.com/office/drawing/2014/main" id="{8525CBE4-7405-4B9A-946B-6416FA5A07E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F4610878-5E5E-4964-AEE9-A64975EF36F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2E6A852E-9EAA-4022-AEB4-2DEEA065E0B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5" name="AutoShape 5">
          <a:extLst>
            <a:ext uri="{FF2B5EF4-FFF2-40B4-BE49-F238E27FC236}">
              <a16:creationId xmlns:a16="http://schemas.microsoft.com/office/drawing/2014/main" id="{2FAD5168-9A59-4EB1-896E-07D58F87814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40672AE8-C7CA-4FC5-89F8-55333B3E782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82B329DC-835F-4206-8D3F-367898863C0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E3747EC-AE07-488C-83DB-97FA66CBCA9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9" name="AutoShape 5">
          <a:extLst>
            <a:ext uri="{FF2B5EF4-FFF2-40B4-BE49-F238E27FC236}">
              <a16:creationId xmlns:a16="http://schemas.microsoft.com/office/drawing/2014/main" id="{DBEFBAE2-0E27-4A7D-A474-6DBC9692642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ECF2F197-53F5-4C0E-9FF5-99423E763B3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1" name="AutoShape 5">
          <a:extLst>
            <a:ext uri="{FF2B5EF4-FFF2-40B4-BE49-F238E27FC236}">
              <a16:creationId xmlns:a16="http://schemas.microsoft.com/office/drawing/2014/main" id="{FA8F4CB1-727B-4DB4-9D33-87D8B7085D5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BC151CD2-A9AB-4649-803A-452FCDD2853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8D964A80-7FAB-41AF-928E-E7E29361488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4" name="AutoShape 5">
          <a:extLst>
            <a:ext uri="{FF2B5EF4-FFF2-40B4-BE49-F238E27FC236}">
              <a16:creationId xmlns:a16="http://schemas.microsoft.com/office/drawing/2014/main" id="{CE7D5ACA-D8A0-4B11-8E1D-7FD6F1477A7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A4CE6074-5DC8-4190-92AA-DEA66F6871C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6" name="AutoShape 5">
          <a:extLst>
            <a:ext uri="{FF2B5EF4-FFF2-40B4-BE49-F238E27FC236}">
              <a16:creationId xmlns:a16="http://schemas.microsoft.com/office/drawing/2014/main" id="{B9DCC7D0-0337-4D83-8042-B5073951DBE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7FB19C3E-BB1F-4AF8-965D-1D2DFCF5B18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8" name="AutoShape 5">
          <a:extLst>
            <a:ext uri="{FF2B5EF4-FFF2-40B4-BE49-F238E27FC236}">
              <a16:creationId xmlns:a16="http://schemas.microsoft.com/office/drawing/2014/main" id="{0AC58932-C4B6-4A26-B17A-27BFC37C335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D0F9EC51-9868-4ADE-BDCC-C2B91708E49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0" name="AutoShape 5">
          <a:extLst>
            <a:ext uri="{FF2B5EF4-FFF2-40B4-BE49-F238E27FC236}">
              <a16:creationId xmlns:a16="http://schemas.microsoft.com/office/drawing/2014/main" id="{0AC5E21A-8DC5-420E-9391-1C7793ECC1A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ED92F2E5-D0F9-46A0-A3BA-C3FEC6858635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C00A9CBA-E9BC-41F5-9293-DB368087E7B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3" name="AutoShape 5">
          <a:extLst>
            <a:ext uri="{FF2B5EF4-FFF2-40B4-BE49-F238E27FC236}">
              <a16:creationId xmlns:a16="http://schemas.microsoft.com/office/drawing/2014/main" id="{5E20E912-32C9-42C0-A498-1DF604155F7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F8DF3906-359F-409F-A8E6-B03C55C6842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5" name="AutoShape 5">
          <a:extLst>
            <a:ext uri="{FF2B5EF4-FFF2-40B4-BE49-F238E27FC236}">
              <a16:creationId xmlns:a16="http://schemas.microsoft.com/office/drawing/2014/main" id="{5213C588-7390-4A40-ADA1-C72BF498A89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AE129EA1-A31A-4077-BFE6-934C605DE33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7" name="AutoShape 5">
          <a:extLst>
            <a:ext uri="{FF2B5EF4-FFF2-40B4-BE49-F238E27FC236}">
              <a16:creationId xmlns:a16="http://schemas.microsoft.com/office/drawing/2014/main" id="{1AAF0E02-8E6F-434A-B2C6-921B75562B3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D65E3A5C-027B-4AE6-8072-AE84BD954C3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89" name="AutoShape 5">
          <a:extLst>
            <a:ext uri="{FF2B5EF4-FFF2-40B4-BE49-F238E27FC236}">
              <a16:creationId xmlns:a16="http://schemas.microsoft.com/office/drawing/2014/main" id="{BD2757C9-C6CB-48C1-8037-C4828B8CEA6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9941691B-3F2D-46DC-BF4B-6A4679D7A3E1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3E89AD3-80A4-405B-B43F-98BF74B00AD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2" name="AutoShape 5">
          <a:extLst>
            <a:ext uri="{FF2B5EF4-FFF2-40B4-BE49-F238E27FC236}">
              <a16:creationId xmlns:a16="http://schemas.microsoft.com/office/drawing/2014/main" id="{4F8CD441-F691-416D-AD8C-7301A99DF6F3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F31E3EFF-DDEA-492A-B2B0-97DF13C00AB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4" name="AutoShape 5">
          <a:extLst>
            <a:ext uri="{FF2B5EF4-FFF2-40B4-BE49-F238E27FC236}">
              <a16:creationId xmlns:a16="http://schemas.microsoft.com/office/drawing/2014/main" id="{8BC5B02E-4BAE-473E-9F7D-A79BC88CA12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1B415487-150B-409E-BBE7-4DEDDAB5F89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96" name="AutoShape 5">
          <a:extLst>
            <a:ext uri="{FF2B5EF4-FFF2-40B4-BE49-F238E27FC236}">
              <a16:creationId xmlns:a16="http://schemas.microsoft.com/office/drawing/2014/main" id="{61EEB23E-DA70-4E8F-95E8-76C9B09AA06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FBEA7C1E-8257-494B-8E3A-2C37BD8A5A2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298" name="AutoShape 5">
          <a:extLst>
            <a:ext uri="{FF2B5EF4-FFF2-40B4-BE49-F238E27FC236}">
              <a16:creationId xmlns:a16="http://schemas.microsoft.com/office/drawing/2014/main" id="{B09176FA-D8E7-442C-A028-D647CDF7A8A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89221BE9-E59C-4B58-B949-A129CD4F849C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798EB48A-7378-413E-B6AA-EFD4BFB7E0F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1" name="AutoShape 5">
          <a:extLst>
            <a:ext uri="{FF2B5EF4-FFF2-40B4-BE49-F238E27FC236}">
              <a16:creationId xmlns:a16="http://schemas.microsoft.com/office/drawing/2014/main" id="{60C5F253-2834-4FB8-A64A-B708F7FCF6B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3DF68EEA-6933-4401-B651-6ABEA5C5543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3" name="AutoShape 5">
          <a:extLst>
            <a:ext uri="{FF2B5EF4-FFF2-40B4-BE49-F238E27FC236}">
              <a16:creationId xmlns:a16="http://schemas.microsoft.com/office/drawing/2014/main" id="{DA480FDF-51C5-4545-89E5-C01C6A8B85F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567557B6-FBF7-4CD2-9CBF-707C196B469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5" name="AutoShape 5">
          <a:extLst>
            <a:ext uri="{FF2B5EF4-FFF2-40B4-BE49-F238E27FC236}">
              <a16:creationId xmlns:a16="http://schemas.microsoft.com/office/drawing/2014/main" id="{AA29EBDD-D4A5-43C3-8BD8-3DC1E46D972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63C41CCD-7E94-4E12-84E2-1EF5DF59456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07" name="AutoShape 5">
          <a:extLst>
            <a:ext uri="{FF2B5EF4-FFF2-40B4-BE49-F238E27FC236}">
              <a16:creationId xmlns:a16="http://schemas.microsoft.com/office/drawing/2014/main" id="{80A98E2F-5D15-4F7D-AB21-458E0EBB00D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46C843BA-7343-44F9-AE0E-69C798DD1C6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77B792E7-9223-47B3-9F37-39E402460E0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0" name="AutoShape 5">
          <a:extLst>
            <a:ext uri="{FF2B5EF4-FFF2-40B4-BE49-F238E27FC236}">
              <a16:creationId xmlns:a16="http://schemas.microsoft.com/office/drawing/2014/main" id="{75A8BDD6-7236-420E-8B9F-A1A5E315DBB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CA227967-71A6-4404-AE1D-5672B035DAC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2" name="AutoShape 5">
          <a:extLst>
            <a:ext uri="{FF2B5EF4-FFF2-40B4-BE49-F238E27FC236}">
              <a16:creationId xmlns:a16="http://schemas.microsoft.com/office/drawing/2014/main" id="{396AF255-456D-4047-AC8A-9CBE0E5EB54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A63ABB13-FEBD-4731-98FE-461254A0B96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4" name="AutoShape 5">
          <a:extLst>
            <a:ext uri="{FF2B5EF4-FFF2-40B4-BE49-F238E27FC236}">
              <a16:creationId xmlns:a16="http://schemas.microsoft.com/office/drawing/2014/main" id="{F59A554E-ECE0-4286-8B63-824339BF961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6EF843F0-9857-4D37-A6EA-839DBEA9FCC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16" name="AutoShape 5">
          <a:extLst>
            <a:ext uri="{FF2B5EF4-FFF2-40B4-BE49-F238E27FC236}">
              <a16:creationId xmlns:a16="http://schemas.microsoft.com/office/drawing/2014/main" id="{4674F1CA-DEBF-425F-886F-39B03AFD639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EC3FAD81-030C-4D49-9248-2BCD550FC006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CE8C2BA7-4770-40F3-B6D8-C8826AFD5EC9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89856DE7-D07E-4607-88D0-780527095CC4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C141DDAE-5252-427B-A633-CC7A267BF040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CDD459F0-A9A4-490A-8938-2147E150459F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1F1B10DB-9F66-4539-AD4F-DC85D4E895D8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DAF5F7C1-1DD3-4DFC-B4E2-4794BE04E41E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89644E49-50DA-4CDB-99E7-37EA5C8C0742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B2EB5559-BFE2-4972-87F7-02E829BAB27F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E374F8EC-2DC3-4AE1-8193-E1416A825441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6592259D-7CE6-4AEB-8C91-EA9A09C99C80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6776990F-E2D0-4EE8-B4F6-49E6CB2A6791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3231358D-D497-4D2D-94FC-F1372B56E4B7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EC3CEEF3-C849-47EB-B390-873E744D0DC4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19050</xdr:colOff>
      <xdr:row>174</xdr:row>
      <xdr:rowOff>0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D4CD3C84-C0A4-4EF2-B7E7-2BAE1D491B3B}"/>
            </a:ext>
          </a:extLst>
        </xdr:cNvPr>
        <xdr:cNvSpPr>
          <a:spLocks/>
        </xdr:cNvSpPr>
      </xdr:nvSpPr>
      <xdr:spPr bwMode="auto">
        <a:xfrm>
          <a:off x="6791325" y="39414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2A510C72-6BD7-44DC-8D81-C2910BAEC1B2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3" name="AutoShape 6">
          <a:extLst>
            <a:ext uri="{FF2B5EF4-FFF2-40B4-BE49-F238E27FC236}">
              <a16:creationId xmlns:a16="http://schemas.microsoft.com/office/drawing/2014/main" id="{38793E80-F001-4E43-98E8-7412F0B7FE08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02F7258A-2511-47ED-8BA9-876ED2B157DB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5" name="AutoShape 6">
          <a:extLst>
            <a:ext uri="{FF2B5EF4-FFF2-40B4-BE49-F238E27FC236}">
              <a16:creationId xmlns:a16="http://schemas.microsoft.com/office/drawing/2014/main" id="{DDB8B101-79D2-4804-803C-A2819ACE4828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417A3D39-3CB9-432F-9BAA-BB525DE0D696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7" name="AutoShape 6">
          <a:extLst>
            <a:ext uri="{FF2B5EF4-FFF2-40B4-BE49-F238E27FC236}">
              <a16:creationId xmlns:a16="http://schemas.microsoft.com/office/drawing/2014/main" id="{5FBE37CD-7D0A-400E-BA1F-B3925F4486FD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6CCEBCD1-AD72-4899-852B-77302F8B61BC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39" name="AutoShape 6">
          <a:extLst>
            <a:ext uri="{FF2B5EF4-FFF2-40B4-BE49-F238E27FC236}">
              <a16:creationId xmlns:a16="http://schemas.microsoft.com/office/drawing/2014/main" id="{9AB3306D-F26D-4DF3-A51F-B0ED7966A164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02890B00-6F0B-4EEE-B46E-54CD15AF74FC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1" name="AutoShape 6">
          <a:extLst>
            <a:ext uri="{FF2B5EF4-FFF2-40B4-BE49-F238E27FC236}">
              <a16:creationId xmlns:a16="http://schemas.microsoft.com/office/drawing/2014/main" id="{837DF790-4EF6-49C0-93F1-FF3D18541404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F5780714-5890-489D-B749-434E98E8D801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3" name="AutoShape 6">
          <a:extLst>
            <a:ext uri="{FF2B5EF4-FFF2-40B4-BE49-F238E27FC236}">
              <a16:creationId xmlns:a16="http://schemas.microsoft.com/office/drawing/2014/main" id="{DA49EA1C-D28C-4C28-862A-8EB0308C41B6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2496211C-FDDE-4914-853B-AFE9C99546C8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5" name="AutoShape 6">
          <a:extLst>
            <a:ext uri="{FF2B5EF4-FFF2-40B4-BE49-F238E27FC236}">
              <a16:creationId xmlns:a16="http://schemas.microsoft.com/office/drawing/2014/main" id="{DAAA8644-7AE0-4C83-B8B1-F71073BE88D9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A9AFD880-04F1-47CB-9D4E-39AFB8E963DF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7" name="AutoShape 6">
          <a:extLst>
            <a:ext uri="{FF2B5EF4-FFF2-40B4-BE49-F238E27FC236}">
              <a16:creationId xmlns:a16="http://schemas.microsoft.com/office/drawing/2014/main" id="{05D49EBB-EA67-431C-8CCE-47C9BD891F54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AF0CA7D6-D25F-4D29-8229-2F834DC5C9EB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49" name="AutoShape 6">
          <a:extLst>
            <a:ext uri="{FF2B5EF4-FFF2-40B4-BE49-F238E27FC236}">
              <a16:creationId xmlns:a16="http://schemas.microsoft.com/office/drawing/2014/main" id="{C5EA9C77-2235-4787-A70D-FAE099B2E2F9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3CBA8F75-75E1-4669-BCE8-2F3B697E6F9C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1" name="AutoShape 6">
          <a:extLst>
            <a:ext uri="{FF2B5EF4-FFF2-40B4-BE49-F238E27FC236}">
              <a16:creationId xmlns:a16="http://schemas.microsoft.com/office/drawing/2014/main" id="{8F1E8024-7DC1-4A9D-A20F-64659A679D4A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70628F5C-5FF0-48CC-8B54-9A4C46D2D21C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3" name="AutoShape 6">
          <a:extLst>
            <a:ext uri="{FF2B5EF4-FFF2-40B4-BE49-F238E27FC236}">
              <a16:creationId xmlns:a16="http://schemas.microsoft.com/office/drawing/2014/main" id="{F0B60606-1F57-497A-9622-862F27065183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7B2854B5-E362-4A65-8915-183DBE60CA36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5" name="AutoShape 6">
          <a:extLst>
            <a:ext uri="{FF2B5EF4-FFF2-40B4-BE49-F238E27FC236}">
              <a16:creationId xmlns:a16="http://schemas.microsoft.com/office/drawing/2014/main" id="{51035951-0C86-40DD-9B87-8145CC718260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D821B3FC-1E83-4738-8FEB-560D018846DD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7" name="AutoShape 6">
          <a:extLst>
            <a:ext uri="{FF2B5EF4-FFF2-40B4-BE49-F238E27FC236}">
              <a16:creationId xmlns:a16="http://schemas.microsoft.com/office/drawing/2014/main" id="{0F19D9E5-1D7E-4E03-86C6-082D36FBF833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6EF74CBA-EEA0-428C-9EBD-3C041ED4C4A9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59" name="AutoShape 6">
          <a:extLst>
            <a:ext uri="{FF2B5EF4-FFF2-40B4-BE49-F238E27FC236}">
              <a16:creationId xmlns:a16="http://schemas.microsoft.com/office/drawing/2014/main" id="{4B1F08B0-6B89-469C-934C-BD58860F5DCF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0C294325-94C6-49C2-B27C-42A2A5344AC5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19050</xdr:colOff>
      <xdr:row>179</xdr:row>
      <xdr:rowOff>0</xdr:rowOff>
    </xdr:to>
    <xdr:sp macro="" textlink="">
      <xdr:nvSpPr>
        <xdr:cNvPr id="361" name="AutoShape 6">
          <a:extLst>
            <a:ext uri="{FF2B5EF4-FFF2-40B4-BE49-F238E27FC236}">
              <a16:creationId xmlns:a16="http://schemas.microsoft.com/office/drawing/2014/main" id="{95856F0F-6A38-43F6-9631-A8DF6B09EF87}"/>
            </a:ext>
          </a:extLst>
        </xdr:cNvPr>
        <xdr:cNvSpPr>
          <a:spLocks/>
        </xdr:cNvSpPr>
      </xdr:nvSpPr>
      <xdr:spPr bwMode="auto">
        <a:xfrm>
          <a:off x="6791325" y="40586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F3F0AF26-7A5D-436B-92AE-587A45ED5BC3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C4119C92-293F-4B87-8707-4E6075B5D6D4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B40A3618-6A62-4ADF-BE92-E94D646EADD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65" name="AutoShape 6">
          <a:extLst>
            <a:ext uri="{FF2B5EF4-FFF2-40B4-BE49-F238E27FC236}">
              <a16:creationId xmlns:a16="http://schemas.microsoft.com/office/drawing/2014/main" id="{4236FDED-8A44-46D4-8B33-EB68DFAADD9C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E0038FBB-27E8-44D8-93F0-8FA4E7F7174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67" name="AutoShape 5">
          <a:extLst>
            <a:ext uri="{FF2B5EF4-FFF2-40B4-BE49-F238E27FC236}">
              <a16:creationId xmlns:a16="http://schemas.microsoft.com/office/drawing/2014/main" id="{E3CC8DCD-1AB1-41CF-B348-4948C49A5AD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45149917-43E3-43DB-A58F-34A38852F19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69" name="AutoShape 5">
          <a:extLst>
            <a:ext uri="{FF2B5EF4-FFF2-40B4-BE49-F238E27FC236}">
              <a16:creationId xmlns:a16="http://schemas.microsoft.com/office/drawing/2014/main" id="{58410ED1-8FD2-4D0F-B9D7-81585B57CE4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223FCAC3-CE4B-4410-BB57-A4B799AD13F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1" name="AutoShape 5">
          <a:extLst>
            <a:ext uri="{FF2B5EF4-FFF2-40B4-BE49-F238E27FC236}">
              <a16:creationId xmlns:a16="http://schemas.microsoft.com/office/drawing/2014/main" id="{223EDD6D-51E3-4859-B4D8-78D2FAC8DDA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843ED830-F198-4743-A7C6-EDAFDE1E4F3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73" name="AutoShape 5">
          <a:extLst>
            <a:ext uri="{FF2B5EF4-FFF2-40B4-BE49-F238E27FC236}">
              <a16:creationId xmlns:a16="http://schemas.microsoft.com/office/drawing/2014/main" id="{2A73BC86-5375-4B74-854B-BF3655CA2C6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3F405E5F-64F7-48C3-B5BD-77CFF9F246A4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3272B448-2830-4F4B-B1D5-0EE6C43EF87D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688DA2CD-B033-40CF-AAA7-DCDDCC82975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77" name="AutoShape 6">
          <a:extLst>
            <a:ext uri="{FF2B5EF4-FFF2-40B4-BE49-F238E27FC236}">
              <a16:creationId xmlns:a16="http://schemas.microsoft.com/office/drawing/2014/main" id="{C5FC9456-3AC3-4078-B852-AC6D51BFDF34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33EA7EB6-AE8F-4331-9FD6-12314466BA0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79" name="AutoShape 5">
          <a:extLst>
            <a:ext uri="{FF2B5EF4-FFF2-40B4-BE49-F238E27FC236}">
              <a16:creationId xmlns:a16="http://schemas.microsoft.com/office/drawing/2014/main" id="{A05118A4-4B9A-464A-BD5F-79191075272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135C1256-FF1B-49BF-A095-7936E693EEA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1" name="AutoShape 5">
          <a:extLst>
            <a:ext uri="{FF2B5EF4-FFF2-40B4-BE49-F238E27FC236}">
              <a16:creationId xmlns:a16="http://schemas.microsoft.com/office/drawing/2014/main" id="{083D93F5-7504-470F-A80D-6AE8B90874E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A555484D-F2D4-43E1-B762-718506AA3AB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83" name="AutoShape 5">
          <a:extLst>
            <a:ext uri="{FF2B5EF4-FFF2-40B4-BE49-F238E27FC236}">
              <a16:creationId xmlns:a16="http://schemas.microsoft.com/office/drawing/2014/main" id="{877A47AC-98DE-415B-96A8-7F735498493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ECC0ECCA-5043-4B8D-B7AC-B00E8B01B50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85" name="AutoShape 5">
          <a:extLst>
            <a:ext uri="{FF2B5EF4-FFF2-40B4-BE49-F238E27FC236}">
              <a16:creationId xmlns:a16="http://schemas.microsoft.com/office/drawing/2014/main" id="{07FDA209-BDC3-4604-BD88-BBF14960ECD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42B2D96B-B738-4246-85C2-31DA7F171826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9C2E39AC-6D04-459B-BD04-9225BBAE226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7BD4E5D1-DD43-4FA2-A21B-A9ACC5C8018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89" name="AutoShape 6">
          <a:extLst>
            <a:ext uri="{FF2B5EF4-FFF2-40B4-BE49-F238E27FC236}">
              <a16:creationId xmlns:a16="http://schemas.microsoft.com/office/drawing/2014/main" id="{99478F7F-B18F-4F95-BA8C-C66727E73B4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7FE4BA5B-2476-4421-BD50-7D53F1574D3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1" name="AutoShape 5">
          <a:extLst>
            <a:ext uri="{FF2B5EF4-FFF2-40B4-BE49-F238E27FC236}">
              <a16:creationId xmlns:a16="http://schemas.microsoft.com/office/drawing/2014/main" id="{C246D51A-5094-4E0B-9386-EF797A95693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A5AF2CBE-9DE4-49E8-A073-9C5972132B6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3" name="AutoShape 5">
          <a:extLst>
            <a:ext uri="{FF2B5EF4-FFF2-40B4-BE49-F238E27FC236}">
              <a16:creationId xmlns:a16="http://schemas.microsoft.com/office/drawing/2014/main" id="{522BE048-709E-4730-9F89-4006023EE0A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B83782FF-3C3D-4F68-9000-3554338D56E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95" name="AutoShape 5">
          <a:extLst>
            <a:ext uri="{FF2B5EF4-FFF2-40B4-BE49-F238E27FC236}">
              <a16:creationId xmlns:a16="http://schemas.microsoft.com/office/drawing/2014/main" id="{EA8D137A-CA85-4AD8-98B9-1ECEE76FB2E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6" name="AutoShape 3">
          <a:extLst>
            <a:ext uri="{FF2B5EF4-FFF2-40B4-BE49-F238E27FC236}">
              <a16:creationId xmlns:a16="http://schemas.microsoft.com/office/drawing/2014/main" id="{13EBB753-66EE-4BE2-8159-94B5ECFC2E8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397" name="AutoShape 5">
          <a:extLst>
            <a:ext uri="{FF2B5EF4-FFF2-40B4-BE49-F238E27FC236}">
              <a16:creationId xmlns:a16="http://schemas.microsoft.com/office/drawing/2014/main" id="{19684D85-C854-452E-9E9F-00D5C855AEC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4826406C-08F5-4A1D-9C00-3B18599EB238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147C9FE7-9987-4AA1-99B5-2C04A5A1FAB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3FED43F3-66C1-4F2A-8D1B-FF781F1474CD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01" name="AutoShape 6">
          <a:extLst>
            <a:ext uri="{FF2B5EF4-FFF2-40B4-BE49-F238E27FC236}">
              <a16:creationId xmlns:a16="http://schemas.microsoft.com/office/drawing/2014/main" id="{CF09C669-CA49-4D87-921D-2AD031EC55D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81B14115-FFB4-4010-9BDA-2A867AEF984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3" name="AutoShape 5">
          <a:extLst>
            <a:ext uri="{FF2B5EF4-FFF2-40B4-BE49-F238E27FC236}">
              <a16:creationId xmlns:a16="http://schemas.microsoft.com/office/drawing/2014/main" id="{4439282E-7106-4308-8E34-34D15D5245E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B4AAF2C7-3B95-43CB-A009-547C922A347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5" name="AutoShape 5">
          <a:extLst>
            <a:ext uri="{FF2B5EF4-FFF2-40B4-BE49-F238E27FC236}">
              <a16:creationId xmlns:a16="http://schemas.microsoft.com/office/drawing/2014/main" id="{468A6B8D-6A30-4E69-A5C0-2388A4F96A9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AB269D9B-5149-4D72-A285-6DECEB70FED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07" name="AutoShape 5">
          <a:extLst>
            <a:ext uri="{FF2B5EF4-FFF2-40B4-BE49-F238E27FC236}">
              <a16:creationId xmlns:a16="http://schemas.microsoft.com/office/drawing/2014/main" id="{FAF99FD3-E75A-4C08-9EE1-9573BF37867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4CA4F3B4-DDB8-4577-8E73-4DCE60C5EB9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09" name="AutoShape 5">
          <a:extLst>
            <a:ext uri="{FF2B5EF4-FFF2-40B4-BE49-F238E27FC236}">
              <a16:creationId xmlns:a16="http://schemas.microsoft.com/office/drawing/2014/main" id="{0524F67E-ED09-4FBE-A93A-11B5519B11D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E181EF2D-4993-4A7A-84AA-D90F7615BE9D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1" name="AutoShape 4">
          <a:extLst>
            <a:ext uri="{FF2B5EF4-FFF2-40B4-BE49-F238E27FC236}">
              <a16:creationId xmlns:a16="http://schemas.microsoft.com/office/drawing/2014/main" id="{1A96F756-8B42-43F6-8F17-18296D07C7B1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597C174B-7D11-4E2A-B1B3-B2591FC0A7B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13" name="AutoShape 6">
          <a:extLst>
            <a:ext uri="{FF2B5EF4-FFF2-40B4-BE49-F238E27FC236}">
              <a16:creationId xmlns:a16="http://schemas.microsoft.com/office/drawing/2014/main" id="{30DC31A2-0902-4C71-8220-DFAD68E5BB4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3942B485-2C66-4EE0-A896-F84E96B3ABE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5" name="AutoShape 5">
          <a:extLst>
            <a:ext uri="{FF2B5EF4-FFF2-40B4-BE49-F238E27FC236}">
              <a16:creationId xmlns:a16="http://schemas.microsoft.com/office/drawing/2014/main" id="{BEE89B64-4C38-4E91-B71A-4979BBB487D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C59F9A87-9EA2-4D4A-9D6E-F2919E4F729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17" name="AutoShape 5">
          <a:extLst>
            <a:ext uri="{FF2B5EF4-FFF2-40B4-BE49-F238E27FC236}">
              <a16:creationId xmlns:a16="http://schemas.microsoft.com/office/drawing/2014/main" id="{1DCC47A1-9E47-4F6C-AF35-82F010A9E54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48FDA57-4FE3-469E-9FDE-1C9DB8A424F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19" name="AutoShape 5">
          <a:extLst>
            <a:ext uri="{FF2B5EF4-FFF2-40B4-BE49-F238E27FC236}">
              <a16:creationId xmlns:a16="http://schemas.microsoft.com/office/drawing/2014/main" id="{158D6CC2-3EC7-4135-8EAA-C1E68E858A5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C70B421E-F2F7-4349-8205-5C01DEC3405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1" name="AutoShape 5">
          <a:extLst>
            <a:ext uri="{FF2B5EF4-FFF2-40B4-BE49-F238E27FC236}">
              <a16:creationId xmlns:a16="http://schemas.microsoft.com/office/drawing/2014/main" id="{E7142B6B-29C9-4C4E-9525-2818A026107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CE30D78C-B7C9-4299-9BBF-24E5F7FDA7CB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3" name="AutoShape 4">
          <a:extLst>
            <a:ext uri="{FF2B5EF4-FFF2-40B4-BE49-F238E27FC236}">
              <a16:creationId xmlns:a16="http://schemas.microsoft.com/office/drawing/2014/main" id="{9986E49F-E24C-471C-B32B-EBB93D8081E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F2EF14F6-1EF2-4B32-B0CF-69B29B2E5F7E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25" name="AutoShape 6">
          <a:extLst>
            <a:ext uri="{FF2B5EF4-FFF2-40B4-BE49-F238E27FC236}">
              <a16:creationId xmlns:a16="http://schemas.microsoft.com/office/drawing/2014/main" id="{0E2BA35D-36BC-4BFF-BF82-4A8824A7BD0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85099074-9116-47B6-9AEB-08071BBDF07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27" name="AutoShape 5">
          <a:extLst>
            <a:ext uri="{FF2B5EF4-FFF2-40B4-BE49-F238E27FC236}">
              <a16:creationId xmlns:a16="http://schemas.microsoft.com/office/drawing/2014/main" id="{7B14C922-83E8-4B9A-B660-703CE83CDF0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73353535-BFBF-4AF3-85BC-F0B4A5890D1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29" name="AutoShape 5">
          <a:extLst>
            <a:ext uri="{FF2B5EF4-FFF2-40B4-BE49-F238E27FC236}">
              <a16:creationId xmlns:a16="http://schemas.microsoft.com/office/drawing/2014/main" id="{E5D4B1DA-61C9-4810-A634-0B76F23FB13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0" name="AutoShape 3">
          <a:extLst>
            <a:ext uri="{FF2B5EF4-FFF2-40B4-BE49-F238E27FC236}">
              <a16:creationId xmlns:a16="http://schemas.microsoft.com/office/drawing/2014/main" id="{920CA916-A82B-4E1A-B366-BA51A591878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1" name="AutoShape 5">
          <a:extLst>
            <a:ext uri="{FF2B5EF4-FFF2-40B4-BE49-F238E27FC236}">
              <a16:creationId xmlns:a16="http://schemas.microsoft.com/office/drawing/2014/main" id="{64D80582-4850-44B2-88BD-FBB9A481D2E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FB0FA43E-5509-4584-A6C3-3E72E7C2B71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33" name="AutoShape 5">
          <a:extLst>
            <a:ext uri="{FF2B5EF4-FFF2-40B4-BE49-F238E27FC236}">
              <a16:creationId xmlns:a16="http://schemas.microsoft.com/office/drawing/2014/main" id="{63FD402C-28E5-4E9F-BE20-93B88F619CB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C09BD4AF-FE4B-497C-96F5-CBF7C34F53EA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5" name="AutoShape 4">
          <a:extLst>
            <a:ext uri="{FF2B5EF4-FFF2-40B4-BE49-F238E27FC236}">
              <a16:creationId xmlns:a16="http://schemas.microsoft.com/office/drawing/2014/main" id="{326FD231-3FD9-41AC-9827-03B6CB38FE3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A0074FFA-BFE6-493C-BE77-CD4B8C8869D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37" name="AutoShape 6">
          <a:extLst>
            <a:ext uri="{FF2B5EF4-FFF2-40B4-BE49-F238E27FC236}">
              <a16:creationId xmlns:a16="http://schemas.microsoft.com/office/drawing/2014/main" id="{4DB47EC8-A792-4C4C-B25E-9A80E4EAD2C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EF0AE192-2B4A-40C9-AE71-262655EFA90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39" name="AutoShape 5">
          <a:extLst>
            <a:ext uri="{FF2B5EF4-FFF2-40B4-BE49-F238E27FC236}">
              <a16:creationId xmlns:a16="http://schemas.microsoft.com/office/drawing/2014/main" id="{5B70D40A-79B5-464F-A57C-54E0DADA312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0" name="AutoShape 3">
          <a:extLst>
            <a:ext uri="{FF2B5EF4-FFF2-40B4-BE49-F238E27FC236}">
              <a16:creationId xmlns:a16="http://schemas.microsoft.com/office/drawing/2014/main" id="{DF1E41BD-ED6A-4213-A1C5-3E762277F50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1" name="AutoShape 5">
          <a:extLst>
            <a:ext uri="{FF2B5EF4-FFF2-40B4-BE49-F238E27FC236}">
              <a16:creationId xmlns:a16="http://schemas.microsoft.com/office/drawing/2014/main" id="{62AE1B7A-7B6B-4E09-95E3-922816288AC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2" name="AutoShape 3">
          <a:extLst>
            <a:ext uri="{FF2B5EF4-FFF2-40B4-BE49-F238E27FC236}">
              <a16:creationId xmlns:a16="http://schemas.microsoft.com/office/drawing/2014/main" id="{44E8B040-D2C8-457A-83DE-C3EAE9DB9C0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43" name="AutoShape 5">
          <a:extLst>
            <a:ext uri="{FF2B5EF4-FFF2-40B4-BE49-F238E27FC236}">
              <a16:creationId xmlns:a16="http://schemas.microsoft.com/office/drawing/2014/main" id="{6A1216C2-B144-45FB-B05D-8D2311BE901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20091E1C-1167-4CFF-AE73-6A1647DE066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45" name="AutoShape 5">
          <a:extLst>
            <a:ext uri="{FF2B5EF4-FFF2-40B4-BE49-F238E27FC236}">
              <a16:creationId xmlns:a16="http://schemas.microsoft.com/office/drawing/2014/main" id="{EBA6E4C5-4BBA-4E57-B564-0EF99BA4051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26314497-2C29-410E-9121-71568AB7CCAE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7" name="AutoShape 4">
          <a:extLst>
            <a:ext uri="{FF2B5EF4-FFF2-40B4-BE49-F238E27FC236}">
              <a16:creationId xmlns:a16="http://schemas.microsoft.com/office/drawing/2014/main" id="{376848FD-1426-4710-BCD2-14D67DCE542B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A520E8E9-7339-45D6-8F0D-3ADAB746020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49" name="AutoShape 6">
          <a:extLst>
            <a:ext uri="{FF2B5EF4-FFF2-40B4-BE49-F238E27FC236}">
              <a16:creationId xmlns:a16="http://schemas.microsoft.com/office/drawing/2014/main" id="{F4B5D567-817D-4915-A9D8-5F7DDBAAEBE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76EF289F-383C-43B2-9908-49F761D390B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1" name="AutoShape 5">
          <a:extLst>
            <a:ext uri="{FF2B5EF4-FFF2-40B4-BE49-F238E27FC236}">
              <a16:creationId xmlns:a16="http://schemas.microsoft.com/office/drawing/2014/main" id="{4A8EEEBE-F10F-4679-9767-B66C42B4EBB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5C18BB3D-0583-4AB1-8817-A3F3CC7EA4D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3" name="AutoShape 5">
          <a:extLst>
            <a:ext uri="{FF2B5EF4-FFF2-40B4-BE49-F238E27FC236}">
              <a16:creationId xmlns:a16="http://schemas.microsoft.com/office/drawing/2014/main" id="{363EF3C7-70B3-4E7E-A63A-180804BF90D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A2E61BE0-D12F-495F-A3CC-A2698AC2277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55" name="AutoShape 5">
          <a:extLst>
            <a:ext uri="{FF2B5EF4-FFF2-40B4-BE49-F238E27FC236}">
              <a16:creationId xmlns:a16="http://schemas.microsoft.com/office/drawing/2014/main" id="{4F33AD5D-EA6F-4D91-859F-2647E767CC2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B0E529D1-877A-4688-91A7-4EB1743F891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57" name="AutoShape 5">
          <a:extLst>
            <a:ext uri="{FF2B5EF4-FFF2-40B4-BE49-F238E27FC236}">
              <a16:creationId xmlns:a16="http://schemas.microsoft.com/office/drawing/2014/main" id="{DE8A0DCA-5B4E-4F4D-83D6-0CB2C706964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CDD0449A-6033-471A-BA32-4CFE8977A622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59" name="AutoShape 4">
          <a:extLst>
            <a:ext uri="{FF2B5EF4-FFF2-40B4-BE49-F238E27FC236}">
              <a16:creationId xmlns:a16="http://schemas.microsoft.com/office/drawing/2014/main" id="{4D34A958-78CA-465F-B2ED-BD87B378E561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71D4F3AE-AF99-4C9E-92CC-799EA415B3C8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61" name="AutoShape 6">
          <a:extLst>
            <a:ext uri="{FF2B5EF4-FFF2-40B4-BE49-F238E27FC236}">
              <a16:creationId xmlns:a16="http://schemas.microsoft.com/office/drawing/2014/main" id="{C1B22BD8-A48F-4CFE-A517-E325CDC5822A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FD7B62E6-5441-4C3A-A603-429BE3E8563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3" name="AutoShape 5">
          <a:extLst>
            <a:ext uri="{FF2B5EF4-FFF2-40B4-BE49-F238E27FC236}">
              <a16:creationId xmlns:a16="http://schemas.microsoft.com/office/drawing/2014/main" id="{A6DE0AA5-9381-4AA9-8A6A-DD6603EC055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D9BED4AE-3B27-47F6-A75C-42975F42DF1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5" name="AutoShape 5">
          <a:extLst>
            <a:ext uri="{FF2B5EF4-FFF2-40B4-BE49-F238E27FC236}">
              <a16:creationId xmlns:a16="http://schemas.microsoft.com/office/drawing/2014/main" id="{F558F4D3-350F-4E79-AFFF-DBA3F96BF03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FD6E7CE3-0B5D-4058-A90E-E00AAF8BA77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67" name="AutoShape 5">
          <a:extLst>
            <a:ext uri="{FF2B5EF4-FFF2-40B4-BE49-F238E27FC236}">
              <a16:creationId xmlns:a16="http://schemas.microsoft.com/office/drawing/2014/main" id="{80489C05-CCD6-4833-B395-0F215875190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8527B22A-8741-456B-8243-A582E08EBF7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69" name="AutoShape 5">
          <a:extLst>
            <a:ext uri="{FF2B5EF4-FFF2-40B4-BE49-F238E27FC236}">
              <a16:creationId xmlns:a16="http://schemas.microsoft.com/office/drawing/2014/main" id="{88570D84-9EC6-4E22-99F9-48C9A592BFE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D14BE500-D6D3-4C64-ABAD-6D3B61B2AC57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1" name="AutoShape 4">
          <a:extLst>
            <a:ext uri="{FF2B5EF4-FFF2-40B4-BE49-F238E27FC236}">
              <a16:creationId xmlns:a16="http://schemas.microsoft.com/office/drawing/2014/main" id="{5E20CDDA-8017-45D0-BEC7-E49CB99A4BC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0F8CBC26-964F-4D25-B7BF-D3909103FF5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73" name="AutoShape 6">
          <a:extLst>
            <a:ext uri="{FF2B5EF4-FFF2-40B4-BE49-F238E27FC236}">
              <a16:creationId xmlns:a16="http://schemas.microsoft.com/office/drawing/2014/main" id="{733C2F7C-C8A4-41E4-BDCD-F67A51CC0B1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8E60AF5F-5EBB-4F62-B2B7-A967A8AC8E4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5" name="AutoShape 5">
          <a:extLst>
            <a:ext uri="{FF2B5EF4-FFF2-40B4-BE49-F238E27FC236}">
              <a16:creationId xmlns:a16="http://schemas.microsoft.com/office/drawing/2014/main" id="{A0A5DB47-8EE9-47B5-AC56-912C78CA7E9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719A6581-44DE-4D92-9690-668996F4AED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77" name="AutoShape 5">
          <a:extLst>
            <a:ext uri="{FF2B5EF4-FFF2-40B4-BE49-F238E27FC236}">
              <a16:creationId xmlns:a16="http://schemas.microsoft.com/office/drawing/2014/main" id="{46C9F6DA-F6C8-4902-95A1-B58F4D8ECB5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47266847-8E32-4FCA-BF2E-C1DD5A3BDC2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9" name="AutoShape 5">
          <a:extLst>
            <a:ext uri="{FF2B5EF4-FFF2-40B4-BE49-F238E27FC236}">
              <a16:creationId xmlns:a16="http://schemas.microsoft.com/office/drawing/2014/main" id="{D0095E26-7BC8-4220-AAAC-C3B0963ABFD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828B784A-F9BA-4782-AE32-DD270900681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1" name="AutoShape 5">
          <a:extLst>
            <a:ext uri="{FF2B5EF4-FFF2-40B4-BE49-F238E27FC236}">
              <a16:creationId xmlns:a16="http://schemas.microsoft.com/office/drawing/2014/main" id="{9EE7BB01-7E14-4543-86B2-01904CB24B9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314DE4C8-1A64-4BEB-BECC-59CB545AA50B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3" name="AutoShape 4">
          <a:extLst>
            <a:ext uri="{FF2B5EF4-FFF2-40B4-BE49-F238E27FC236}">
              <a16:creationId xmlns:a16="http://schemas.microsoft.com/office/drawing/2014/main" id="{1B4553A9-7687-48CA-9E57-5FDB99B73F3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59C22E05-1D9B-42DD-A4E5-CDE35CBE4F8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85" name="AutoShape 6">
          <a:extLst>
            <a:ext uri="{FF2B5EF4-FFF2-40B4-BE49-F238E27FC236}">
              <a16:creationId xmlns:a16="http://schemas.microsoft.com/office/drawing/2014/main" id="{E8573C4A-8490-4365-9B53-86F9AD0D491C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F80DE002-11E4-4D49-8240-4A1C9910ABB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87" name="AutoShape 5">
          <a:extLst>
            <a:ext uri="{FF2B5EF4-FFF2-40B4-BE49-F238E27FC236}">
              <a16:creationId xmlns:a16="http://schemas.microsoft.com/office/drawing/2014/main" id="{5FD5E0F8-B65F-4522-9FD9-44655C036D8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30E30CB1-5CC6-46D6-A39A-D0889F2E298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89" name="AutoShape 5">
          <a:extLst>
            <a:ext uri="{FF2B5EF4-FFF2-40B4-BE49-F238E27FC236}">
              <a16:creationId xmlns:a16="http://schemas.microsoft.com/office/drawing/2014/main" id="{E6B81854-95B7-478A-A0B7-3F2A73715CB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AC62590-EF0A-4F96-AD66-1971ABBB9EC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1" name="AutoShape 5">
          <a:extLst>
            <a:ext uri="{FF2B5EF4-FFF2-40B4-BE49-F238E27FC236}">
              <a16:creationId xmlns:a16="http://schemas.microsoft.com/office/drawing/2014/main" id="{21AD7F14-F781-4294-8586-E9F3570DC01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C62AAB2D-D149-45D8-8227-385D091E852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493" name="AutoShape 5">
          <a:extLst>
            <a:ext uri="{FF2B5EF4-FFF2-40B4-BE49-F238E27FC236}">
              <a16:creationId xmlns:a16="http://schemas.microsoft.com/office/drawing/2014/main" id="{EACDB4F6-15D8-454A-959D-25C44E60960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DB0423E2-D75C-48C8-86A6-388B12FB61CF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5" name="AutoShape 4">
          <a:extLst>
            <a:ext uri="{FF2B5EF4-FFF2-40B4-BE49-F238E27FC236}">
              <a16:creationId xmlns:a16="http://schemas.microsoft.com/office/drawing/2014/main" id="{4620282B-3877-4914-AE38-0A0FF224AB3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938BDF5D-57D6-4E29-AB25-E34ABCF54B4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497" name="AutoShape 6">
          <a:extLst>
            <a:ext uri="{FF2B5EF4-FFF2-40B4-BE49-F238E27FC236}">
              <a16:creationId xmlns:a16="http://schemas.microsoft.com/office/drawing/2014/main" id="{D77E7CDA-B809-4F1C-93A7-44A12162429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E80768EB-B553-4F3E-9B55-A6EB82FFCB1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99" name="AutoShape 5">
          <a:extLst>
            <a:ext uri="{FF2B5EF4-FFF2-40B4-BE49-F238E27FC236}">
              <a16:creationId xmlns:a16="http://schemas.microsoft.com/office/drawing/2014/main" id="{98C7C5FD-502E-4BFB-AB5B-8762CD40256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44670E14-780F-4376-A977-36902D10337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1" name="AutoShape 5">
          <a:extLst>
            <a:ext uri="{FF2B5EF4-FFF2-40B4-BE49-F238E27FC236}">
              <a16:creationId xmlns:a16="http://schemas.microsoft.com/office/drawing/2014/main" id="{E53B709A-5A05-42C1-9E70-10E4E5FE543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55C1E676-5E6A-434F-8B1E-A601043C891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03" name="AutoShape 5">
          <a:extLst>
            <a:ext uri="{FF2B5EF4-FFF2-40B4-BE49-F238E27FC236}">
              <a16:creationId xmlns:a16="http://schemas.microsoft.com/office/drawing/2014/main" id="{96D2A7FD-EBE7-4C4F-AE47-F00AD975A4A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58F3C2C0-1D62-4587-9C53-A8606FEC3FF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05" name="AutoShape 5">
          <a:extLst>
            <a:ext uri="{FF2B5EF4-FFF2-40B4-BE49-F238E27FC236}">
              <a16:creationId xmlns:a16="http://schemas.microsoft.com/office/drawing/2014/main" id="{B0F15A4A-1A44-4ACC-B0C3-D4A96F31624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C0C5C9DA-815E-4921-9581-1209E6AE09A5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7" name="AutoShape 4">
          <a:extLst>
            <a:ext uri="{FF2B5EF4-FFF2-40B4-BE49-F238E27FC236}">
              <a16:creationId xmlns:a16="http://schemas.microsoft.com/office/drawing/2014/main" id="{2BAEA5A8-83A4-4C38-AA83-E1FACDF133C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564B4486-A345-40E5-9A9D-1DF9F82A8BA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09" name="AutoShape 6">
          <a:extLst>
            <a:ext uri="{FF2B5EF4-FFF2-40B4-BE49-F238E27FC236}">
              <a16:creationId xmlns:a16="http://schemas.microsoft.com/office/drawing/2014/main" id="{05319AB1-39C9-4DBC-A7C5-6A66A474A848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9C4AD992-A0B2-494C-8BDB-E36C9CBFCC5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1" name="AutoShape 5">
          <a:extLst>
            <a:ext uri="{FF2B5EF4-FFF2-40B4-BE49-F238E27FC236}">
              <a16:creationId xmlns:a16="http://schemas.microsoft.com/office/drawing/2014/main" id="{86C06B2A-CED9-4508-B9AD-50D6940F408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D9D31CF6-6420-41DE-95EA-8BFB86A37A5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3" name="AutoShape 5">
          <a:extLst>
            <a:ext uri="{FF2B5EF4-FFF2-40B4-BE49-F238E27FC236}">
              <a16:creationId xmlns:a16="http://schemas.microsoft.com/office/drawing/2014/main" id="{2880B2B4-392D-4595-80BB-E163C74C864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79FB239E-EF2C-4B2C-A7A1-B9CD1994FBF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5" name="AutoShape 5">
          <a:extLst>
            <a:ext uri="{FF2B5EF4-FFF2-40B4-BE49-F238E27FC236}">
              <a16:creationId xmlns:a16="http://schemas.microsoft.com/office/drawing/2014/main" id="{7590EC68-FAA5-47FA-A812-D2208A434E6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1771D8A3-6F2A-44FF-A08A-1185F285B3F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17" name="AutoShape 5">
          <a:extLst>
            <a:ext uri="{FF2B5EF4-FFF2-40B4-BE49-F238E27FC236}">
              <a16:creationId xmlns:a16="http://schemas.microsoft.com/office/drawing/2014/main" id="{DB09BE21-F9F3-4BEA-97C8-35CA6C4ED358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63D4402C-3072-4B4F-AAAA-09F2980C0076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19" name="AutoShape 4">
          <a:extLst>
            <a:ext uri="{FF2B5EF4-FFF2-40B4-BE49-F238E27FC236}">
              <a16:creationId xmlns:a16="http://schemas.microsoft.com/office/drawing/2014/main" id="{7C834FB6-A451-4339-81C8-C1E2413C389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20D13934-1CD5-4784-8B6A-56C07202CFF0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21" name="AutoShape 6">
          <a:extLst>
            <a:ext uri="{FF2B5EF4-FFF2-40B4-BE49-F238E27FC236}">
              <a16:creationId xmlns:a16="http://schemas.microsoft.com/office/drawing/2014/main" id="{2856305B-24C4-4686-96D2-9CE03C946D98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40D732C1-D5F9-4514-9261-3A7F02EC04D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3" name="AutoShape 5">
          <a:extLst>
            <a:ext uri="{FF2B5EF4-FFF2-40B4-BE49-F238E27FC236}">
              <a16:creationId xmlns:a16="http://schemas.microsoft.com/office/drawing/2014/main" id="{568D9699-5671-4C6B-BBB4-40A59A817A4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9F941443-09EA-4C5F-B88A-B330B410ED6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5" name="AutoShape 5">
          <a:extLst>
            <a:ext uri="{FF2B5EF4-FFF2-40B4-BE49-F238E27FC236}">
              <a16:creationId xmlns:a16="http://schemas.microsoft.com/office/drawing/2014/main" id="{009DA4E0-98B3-4DF5-B365-3D1915E2FB2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1F04FF12-4D16-4618-9104-74FEBB9525A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27" name="AutoShape 5">
          <a:extLst>
            <a:ext uri="{FF2B5EF4-FFF2-40B4-BE49-F238E27FC236}">
              <a16:creationId xmlns:a16="http://schemas.microsoft.com/office/drawing/2014/main" id="{6D61CB5C-EC56-41D7-AA95-BF7DB03ACD6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181BC20B-1DE5-4705-AEF8-B44AA3F8087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29" name="AutoShape 5">
          <a:extLst>
            <a:ext uri="{FF2B5EF4-FFF2-40B4-BE49-F238E27FC236}">
              <a16:creationId xmlns:a16="http://schemas.microsoft.com/office/drawing/2014/main" id="{7DAC2ECE-7C14-40E0-A300-4FB1E6713DC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EFD14AC3-A83F-43C1-A12C-DA4B29C3622E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1" name="AutoShape 4">
          <a:extLst>
            <a:ext uri="{FF2B5EF4-FFF2-40B4-BE49-F238E27FC236}">
              <a16:creationId xmlns:a16="http://schemas.microsoft.com/office/drawing/2014/main" id="{1EE39F8E-D1D3-45FB-A283-3C51769B81A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9BC06E12-4F5A-4BFB-8595-C173D83BCC8F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33" name="AutoShape 6">
          <a:extLst>
            <a:ext uri="{FF2B5EF4-FFF2-40B4-BE49-F238E27FC236}">
              <a16:creationId xmlns:a16="http://schemas.microsoft.com/office/drawing/2014/main" id="{6A649688-7BEB-4C40-AA70-41ACCEEF6A7A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27D4E4F-B3B4-458A-A340-5148949EDAC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5" name="AutoShape 5">
          <a:extLst>
            <a:ext uri="{FF2B5EF4-FFF2-40B4-BE49-F238E27FC236}">
              <a16:creationId xmlns:a16="http://schemas.microsoft.com/office/drawing/2014/main" id="{93D12AF8-747B-41B0-BCB6-EC0B997CB3B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C1EE0C76-817E-48F1-8AC8-E1967BCE310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37" name="AutoShape 5">
          <a:extLst>
            <a:ext uri="{FF2B5EF4-FFF2-40B4-BE49-F238E27FC236}">
              <a16:creationId xmlns:a16="http://schemas.microsoft.com/office/drawing/2014/main" id="{86391598-45C4-48E6-A252-398D1458D74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D785A7F2-452D-445A-970B-DAD09E6EFB8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39" name="AutoShape 5">
          <a:extLst>
            <a:ext uri="{FF2B5EF4-FFF2-40B4-BE49-F238E27FC236}">
              <a16:creationId xmlns:a16="http://schemas.microsoft.com/office/drawing/2014/main" id="{20957CD6-3598-40AD-A0B4-903E3B637B4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C1AFE67E-0BDA-4FD5-B5C2-8784C4AE528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1" name="AutoShape 5">
          <a:extLst>
            <a:ext uri="{FF2B5EF4-FFF2-40B4-BE49-F238E27FC236}">
              <a16:creationId xmlns:a16="http://schemas.microsoft.com/office/drawing/2014/main" id="{A497C921-3325-4DAC-82E3-544C53E0C06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B0A2B960-FCCB-4D7B-8A9D-E55017CE5D92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3" name="AutoShape 4">
          <a:extLst>
            <a:ext uri="{FF2B5EF4-FFF2-40B4-BE49-F238E27FC236}">
              <a16:creationId xmlns:a16="http://schemas.microsoft.com/office/drawing/2014/main" id="{E47EFB9C-4EA0-4E5B-BCAB-09C333A58E82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814F3BAD-C426-4806-8B50-0511BA887FE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45" name="AutoShape 6">
          <a:extLst>
            <a:ext uri="{FF2B5EF4-FFF2-40B4-BE49-F238E27FC236}">
              <a16:creationId xmlns:a16="http://schemas.microsoft.com/office/drawing/2014/main" id="{41C6CBE3-5D77-42D0-8656-478C17144CC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78434E76-0274-4B29-B764-4DE38FD298F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47" name="AutoShape 5">
          <a:extLst>
            <a:ext uri="{FF2B5EF4-FFF2-40B4-BE49-F238E27FC236}">
              <a16:creationId xmlns:a16="http://schemas.microsoft.com/office/drawing/2014/main" id="{914B71C5-AE77-40D4-A4B2-9AE148260471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2D279580-4862-4E62-94F9-C4C37498CF7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49" name="AutoShape 5">
          <a:extLst>
            <a:ext uri="{FF2B5EF4-FFF2-40B4-BE49-F238E27FC236}">
              <a16:creationId xmlns:a16="http://schemas.microsoft.com/office/drawing/2014/main" id="{CAC5AEC0-D4BF-4D10-8964-01DFEA29C67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8C9021A4-2F39-4DC3-AA6F-CF6AA65BDA8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1" name="AutoShape 5">
          <a:extLst>
            <a:ext uri="{FF2B5EF4-FFF2-40B4-BE49-F238E27FC236}">
              <a16:creationId xmlns:a16="http://schemas.microsoft.com/office/drawing/2014/main" id="{27F6AEC8-E863-45D8-9C57-5482A1AA6B76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D4EAC866-0DFA-4389-ACA5-9F7265D2777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53" name="AutoShape 5">
          <a:extLst>
            <a:ext uri="{FF2B5EF4-FFF2-40B4-BE49-F238E27FC236}">
              <a16:creationId xmlns:a16="http://schemas.microsoft.com/office/drawing/2014/main" id="{79E2783A-246D-4B7F-B3FA-DAF3FA79107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BC8F6D54-8119-4768-B32C-AB8A0CA64044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5" name="AutoShape 4">
          <a:extLst>
            <a:ext uri="{FF2B5EF4-FFF2-40B4-BE49-F238E27FC236}">
              <a16:creationId xmlns:a16="http://schemas.microsoft.com/office/drawing/2014/main" id="{3DABCD20-8BE4-48BB-8111-8B154C7D3B22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C486B0E0-C00E-4755-988A-7F8693D9197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57" name="AutoShape 6">
          <a:extLst>
            <a:ext uri="{FF2B5EF4-FFF2-40B4-BE49-F238E27FC236}">
              <a16:creationId xmlns:a16="http://schemas.microsoft.com/office/drawing/2014/main" id="{C0903E1A-A686-4916-AE12-D3F7C4E6C3A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91199502-1392-4893-A408-7E794AED7E9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59" name="AutoShape 5">
          <a:extLst>
            <a:ext uri="{FF2B5EF4-FFF2-40B4-BE49-F238E27FC236}">
              <a16:creationId xmlns:a16="http://schemas.microsoft.com/office/drawing/2014/main" id="{BAC73D59-0542-4392-894E-B028260604E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2BDCE2F7-EADF-42B4-A379-69AA7D31F63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1" name="AutoShape 5">
          <a:extLst>
            <a:ext uri="{FF2B5EF4-FFF2-40B4-BE49-F238E27FC236}">
              <a16:creationId xmlns:a16="http://schemas.microsoft.com/office/drawing/2014/main" id="{EF54CD21-C5FA-41FC-BA8E-2DE0E985358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B9261673-9CBA-4128-8880-180A8A315BC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63" name="AutoShape 5">
          <a:extLst>
            <a:ext uri="{FF2B5EF4-FFF2-40B4-BE49-F238E27FC236}">
              <a16:creationId xmlns:a16="http://schemas.microsoft.com/office/drawing/2014/main" id="{519E7806-75B1-4DAD-BC84-5743CE28B84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331F19EB-C8D0-4AA3-86BB-D33DF38BB2F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65" name="AutoShape 5">
          <a:extLst>
            <a:ext uri="{FF2B5EF4-FFF2-40B4-BE49-F238E27FC236}">
              <a16:creationId xmlns:a16="http://schemas.microsoft.com/office/drawing/2014/main" id="{F81E0120-4FA4-43DE-A9FD-418A08119D3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20975E2F-D7F2-49D5-8D8A-ADDE25931D7D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7" name="AutoShape 4">
          <a:extLst>
            <a:ext uri="{FF2B5EF4-FFF2-40B4-BE49-F238E27FC236}">
              <a16:creationId xmlns:a16="http://schemas.microsoft.com/office/drawing/2014/main" id="{88AC22BD-4887-4BC3-87E5-C14D11D0B77A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6054EBDB-64D7-4071-83BC-51881371001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69" name="AutoShape 6">
          <a:extLst>
            <a:ext uri="{FF2B5EF4-FFF2-40B4-BE49-F238E27FC236}">
              <a16:creationId xmlns:a16="http://schemas.microsoft.com/office/drawing/2014/main" id="{EC20F56D-ADB2-4783-8B99-C5981FF9C80E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4E740872-4295-448C-97B0-2849F110963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1" name="AutoShape 5">
          <a:extLst>
            <a:ext uri="{FF2B5EF4-FFF2-40B4-BE49-F238E27FC236}">
              <a16:creationId xmlns:a16="http://schemas.microsoft.com/office/drawing/2014/main" id="{8A7A7A54-3B86-4977-9DBE-B8098948D7D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270EC44E-E964-4E75-A9F4-DFC8C7D4740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3" name="AutoShape 5">
          <a:extLst>
            <a:ext uri="{FF2B5EF4-FFF2-40B4-BE49-F238E27FC236}">
              <a16:creationId xmlns:a16="http://schemas.microsoft.com/office/drawing/2014/main" id="{5C326B4E-F548-4786-90F2-55960799E72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F4917F6F-147B-46BD-842C-797DA1B3EAD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75" name="AutoShape 5">
          <a:extLst>
            <a:ext uri="{FF2B5EF4-FFF2-40B4-BE49-F238E27FC236}">
              <a16:creationId xmlns:a16="http://schemas.microsoft.com/office/drawing/2014/main" id="{2F47E8D1-E1F4-4E28-9C14-69A0D38A6A7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82195ACA-C7F0-441F-AE7E-792CE16B052A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77" name="AutoShape 5">
          <a:extLst>
            <a:ext uri="{FF2B5EF4-FFF2-40B4-BE49-F238E27FC236}">
              <a16:creationId xmlns:a16="http://schemas.microsoft.com/office/drawing/2014/main" id="{30658E76-2C9C-4A91-BC59-5C2683A75BE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AB468700-704D-4161-A39C-389B028BC349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79" name="AutoShape 4">
          <a:extLst>
            <a:ext uri="{FF2B5EF4-FFF2-40B4-BE49-F238E27FC236}">
              <a16:creationId xmlns:a16="http://schemas.microsoft.com/office/drawing/2014/main" id="{7E3BDF79-855B-4C56-B448-0ACD3EF9EA36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7D05112B-AA76-4ABF-8C3E-D53C8966CD79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81" name="AutoShape 6">
          <a:extLst>
            <a:ext uri="{FF2B5EF4-FFF2-40B4-BE49-F238E27FC236}">
              <a16:creationId xmlns:a16="http://schemas.microsoft.com/office/drawing/2014/main" id="{C01B1E16-9903-4378-BEF5-450D99186FA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0FF37EE3-B633-4A68-88DF-BAC8BD59246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3" name="AutoShape 5">
          <a:extLst>
            <a:ext uri="{FF2B5EF4-FFF2-40B4-BE49-F238E27FC236}">
              <a16:creationId xmlns:a16="http://schemas.microsoft.com/office/drawing/2014/main" id="{0F337E4B-E6AB-4B6B-AB73-7A570E1F0F8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18766F08-BFB4-4553-9106-407BFD2254D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5" name="AutoShape 5">
          <a:extLst>
            <a:ext uri="{FF2B5EF4-FFF2-40B4-BE49-F238E27FC236}">
              <a16:creationId xmlns:a16="http://schemas.microsoft.com/office/drawing/2014/main" id="{5AED4B28-3AC1-4009-9B71-B9CAA4493AF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5A1DDFCC-A6BB-4E8F-BBB4-69C33E8EF00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87" name="AutoShape 5">
          <a:extLst>
            <a:ext uri="{FF2B5EF4-FFF2-40B4-BE49-F238E27FC236}">
              <a16:creationId xmlns:a16="http://schemas.microsoft.com/office/drawing/2014/main" id="{A5C94DD2-9462-4F4C-B588-7C51C07C00F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6C25D94E-FA89-49F6-8892-7B0FEF7DF66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89" name="AutoShape 5">
          <a:extLst>
            <a:ext uri="{FF2B5EF4-FFF2-40B4-BE49-F238E27FC236}">
              <a16:creationId xmlns:a16="http://schemas.microsoft.com/office/drawing/2014/main" id="{3B4E9570-4F14-404B-A88E-533ABF0BEF6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7420C504-496B-4264-914A-D0E944447FAF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1" name="AutoShape 4">
          <a:extLst>
            <a:ext uri="{FF2B5EF4-FFF2-40B4-BE49-F238E27FC236}">
              <a16:creationId xmlns:a16="http://schemas.microsoft.com/office/drawing/2014/main" id="{B87EA675-D60B-4D8B-8B50-3FFE337917ED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97F0FE91-EBEA-429C-BE0D-2CF4E46E440B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593" name="AutoShape 6">
          <a:extLst>
            <a:ext uri="{FF2B5EF4-FFF2-40B4-BE49-F238E27FC236}">
              <a16:creationId xmlns:a16="http://schemas.microsoft.com/office/drawing/2014/main" id="{94D1EF93-979A-49AB-91D4-2A10156025BB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D81CC5B8-FF82-4DF8-979C-9A6477CC391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5" name="AutoShape 5">
          <a:extLst>
            <a:ext uri="{FF2B5EF4-FFF2-40B4-BE49-F238E27FC236}">
              <a16:creationId xmlns:a16="http://schemas.microsoft.com/office/drawing/2014/main" id="{79FF972A-D4DA-4D6F-8F83-33C02773F44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EF9D23E6-A758-49BD-B2B8-A671BFCBBCE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597" name="AutoShape 5">
          <a:extLst>
            <a:ext uri="{FF2B5EF4-FFF2-40B4-BE49-F238E27FC236}">
              <a16:creationId xmlns:a16="http://schemas.microsoft.com/office/drawing/2014/main" id="{E2DD9AA2-1976-424E-AE4D-339CA0059D5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C18B50FD-3CD0-4977-A954-E77CDB225C2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99" name="AutoShape 5">
          <a:extLst>
            <a:ext uri="{FF2B5EF4-FFF2-40B4-BE49-F238E27FC236}">
              <a16:creationId xmlns:a16="http://schemas.microsoft.com/office/drawing/2014/main" id="{79D5316D-3E55-4CF0-8F12-10BB78B5F58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696D141E-7E9F-4EC3-B76C-074EACA68EE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1" name="AutoShape 5">
          <a:extLst>
            <a:ext uri="{FF2B5EF4-FFF2-40B4-BE49-F238E27FC236}">
              <a16:creationId xmlns:a16="http://schemas.microsoft.com/office/drawing/2014/main" id="{4FCED884-26CE-4530-A5F9-B28BFA9960E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8C5A8857-DF2E-43E7-BADC-1E8AD98ACC8C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3" name="AutoShape 4">
          <a:extLst>
            <a:ext uri="{FF2B5EF4-FFF2-40B4-BE49-F238E27FC236}">
              <a16:creationId xmlns:a16="http://schemas.microsoft.com/office/drawing/2014/main" id="{AC53768C-2118-4B3A-86DC-FCE4375DF715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09C7CEA2-E8FB-481C-AEFA-AE4979954EE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05" name="AutoShape 6">
          <a:extLst>
            <a:ext uri="{FF2B5EF4-FFF2-40B4-BE49-F238E27FC236}">
              <a16:creationId xmlns:a16="http://schemas.microsoft.com/office/drawing/2014/main" id="{665260E8-3FC8-417B-A665-4FAA993F683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A39773F2-823E-4D01-8DC8-41D0466AE41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07" name="AutoShape 5">
          <a:extLst>
            <a:ext uri="{FF2B5EF4-FFF2-40B4-BE49-F238E27FC236}">
              <a16:creationId xmlns:a16="http://schemas.microsoft.com/office/drawing/2014/main" id="{6F9109BE-FB03-462B-B2CA-AB1C9CF10FF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B3A1D06C-5907-4D27-873E-E7A0863D42B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09" name="AutoShape 5">
          <a:extLst>
            <a:ext uri="{FF2B5EF4-FFF2-40B4-BE49-F238E27FC236}">
              <a16:creationId xmlns:a16="http://schemas.microsoft.com/office/drawing/2014/main" id="{CEAA55AB-2AAD-4939-B373-7084E587483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948B6320-F79F-4CA6-9A41-8E670826572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1" name="AutoShape 5">
          <a:extLst>
            <a:ext uri="{FF2B5EF4-FFF2-40B4-BE49-F238E27FC236}">
              <a16:creationId xmlns:a16="http://schemas.microsoft.com/office/drawing/2014/main" id="{5507B3CE-2F76-49FF-BA6A-F1B87DA37D5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610EBF65-5B54-4DB1-B266-653D01A1BC1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13" name="AutoShape 5">
          <a:extLst>
            <a:ext uri="{FF2B5EF4-FFF2-40B4-BE49-F238E27FC236}">
              <a16:creationId xmlns:a16="http://schemas.microsoft.com/office/drawing/2014/main" id="{9C1491FC-2C08-4EF5-A827-64FD51667FC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BAC40789-39AA-44FC-8EBA-33EAE3D642A5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5" name="AutoShape 4">
          <a:extLst>
            <a:ext uri="{FF2B5EF4-FFF2-40B4-BE49-F238E27FC236}">
              <a16:creationId xmlns:a16="http://schemas.microsoft.com/office/drawing/2014/main" id="{AB3A464B-EF9F-4789-9918-47DD5878B268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79FD3830-1C22-4D57-87E3-DA27BC2F1B4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17" name="AutoShape 6">
          <a:extLst>
            <a:ext uri="{FF2B5EF4-FFF2-40B4-BE49-F238E27FC236}">
              <a16:creationId xmlns:a16="http://schemas.microsoft.com/office/drawing/2014/main" id="{BC86D1DA-E52D-4E09-B122-A9E0AC625279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F55DE93C-08F3-4CFD-A134-42E1F29F6B8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19" name="AutoShape 5">
          <a:extLst>
            <a:ext uri="{FF2B5EF4-FFF2-40B4-BE49-F238E27FC236}">
              <a16:creationId xmlns:a16="http://schemas.microsoft.com/office/drawing/2014/main" id="{D9EAD290-A96B-4536-AB4F-D3EC37567F5E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43806F50-64EA-4263-AA3F-CC02B23208C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1" name="AutoShape 5">
          <a:extLst>
            <a:ext uri="{FF2B5EF4-FFF2-40B4-BE49-F238E27FC236}">
              <a16:creationId xmlns:a16="http://schemas.microsoft.com/office/drawing/2014/main" id="{B26E6998-9B9B-4C30-8DE9-04164BE6959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CF3579B4-1783-4EDF-A8A9-999FEBD17D8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23" name="AutoShape 5">
          <a:extLst>
            <a:ext uri="{FF2B5EF4-FFF2-40B4-BE49-F238E27FC236}">
              <a16:creationId xmlns:a16="http://schemas.microsoft.com/office/drawing/2014/main" id="{5627071D-66F9-441A-9F0F-8A42ECCB4E1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8A5CA687-F15F-4EC6-945F-2D64746AA4A7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25" name="AutoShape 5">
          <a:extLst>
            <a:ext uri="{FF2B5EF4-FFF2-40B4-BE49-F238E27FC236}">
              <a16:creationId xmlns:a16="http://schemas.microsoft.com/office/drawing/2014/main" id="{C3AE76DA-F4F2-4B98-B4F3-4FB3FAACC48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84B550A6-FA1B-4DF3-9729-7726CC57F39B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7" name="AutoShape 4">
          <a:extLst>
            <a:ext uri="{FF2B5EF4-FFF2-40B4-BE49-F238E27FC236}">
              <a16:creationId xmlns:a16="http://schemas.microsoft.com/office/drawing/2014/main" id="{36E85EA3-BF7E-4FCC-A0FD-DECAB9488027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04BF4391-4239-4759-933C-CC973C1ED462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29" name="AutoShape 6">
          <a:extLst>
            <a:ext uri="{FF2B5EF4-FFF2-40B4-BE49-F238E27FC236}">
              <a16:creationId xmlns:a16="http://schemas.microsoft.com/office/drawing/2014/main" id="{DE7ACACF-251E-4269-8041-52A10AE2346E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D00DBBD9-6118-43F6-A8B4-CC2921C8F04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1" name="AutoShape 5">
          <a:extLst>
            <a:ext uri="{FF2B5EF4-FFF2-40B4-BE49-F238E27FC236}">
              <a16:creationId xmlns:a16="http://schemas.microsoft.com/office/drawing/2014/main" id="{B34F9A7A-F949-4441-9DF7-97B893425BF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7522DC0A-39F3-457A-922A-A4A317D25A4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3" name="AutoShape 5">
          <a:extLst>
            <a:ext uri="{FF2B5EF4-FFF2-40B4-BE49-F238E27FC236}">
              <a16:creationId xmlns:a16="http://schemas.microsoft.com/office/drawing/2014/main" id="{E7B3FAC2-52D9-410D-A001-96C9BD1D479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982C3A2D-000F-4EEE-8B53-CAFEE69B51A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35" name="AutoShape 5">
          <a:extLst>
            <a:ext uri="{FF2B5EF4-FFF2-40B4-BE49-F238E27FC236}">
              <a16:creationId xmlns:a16="http://schemas.microsoft.com/office/drawing/2014/main" id="{E8B2BF6A-A599-471D-B2C3-9288276B5ED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D2D5B6DA-49C9-4086-BA62-629FF6ECB25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37" name="AutoShape 5">
          <a:extLst>
            <a:ext uri="{FF2B5EF4-FFF2-40B4-BE49-F238E27FC236}">
              <a16:creationId xmlns:a16="http://schemas.microsoft.com/office/drawing/2014/main" id="{D9B481EC-F3F1-45C7-A4C1-EE1CDBF73EF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071C5716-A3D8-4A51-8D04-3B6272749F72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39" name="AutoShape 4">
          <a:extLst>
            <a:ext uri="{FF2B5EF4-FFF2-40B4-BE49-F238E27FC236}">
              <a16:creationId xmlns:a16="http://schemas.microsoft.com/office/drawing/2014/main" id="{94062710-E2DA-4839-B37D-62E36FA37CBC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727C467B-E1BD-4E46-AD6C-962DEFB4E6A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41" name="AutoShape 6">
          <a:extLst>
            <a:ext uri="{FF2B5EF4-FFF2-40B4-BE49-F238E27FC236}">
              <a16:creationId xmlns:a16="http://schemas.microsoft.com/office/drawing/2014/main" id="{D9B2B0DC-45BC-4704-9122-5B8E6A6872B3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8AB22FE9-9646-4570-9DAB-E733E7E6BC1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3" name="AutoShape 5">
          <a:extLst>
            <a:ext uri="{FF2B5EF4-FFF2-40B4-BE49-F238E27FC236}">
              <a16:creationId xmlns:a16="http://schemas.microsoft.com/office/drawing/2014/main" id="{31544B8D-73CE-41EB-8F6D-DCC404E263C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4736950E-C710-46EC-B3F6-5720ED6452C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5" name="AutoShape 5">
          <a:extLst>
            <a:ext uri="{FF2B5EF4-FFF2-40B4-BE49-F238E27FC236}">
              <a16:creationId xmlns:a16="http://schemas.microsoft.com/office/drawing/2014/main" id="{4A464AC1-F182-4ADC-80A3-9728F8F7DA7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CE814F5-7D21-48A1-A40E-D28AA209CBF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47" name="AutoShape 5">
          <a:extLst>
            <a:ext uri="{FF2B5EF4-FFF2-40B4-BE49-F238E27FC236}">
              <a16:creationId xmlns:a16="http://schemas.microsoft.com/office/drawing/2014/main" id="{0B24C413-EEE3-427D-B186-66FC236387A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EAF6275B-E76C-425F-B22B-E06CA9046DA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49" name="AutoShape 5">
          <a:extLst>
            <a:ext uri="{FF2B5EF4-FFF2-40B4-BE49-F238E27FC236}">
              <a16:creationId xmlns:a16="http://schemas.microsoft.com/office/drawing/2014/main" id="{5D8B6936-A457-4D0D-B8FE-0C13C3B6260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95A723A6-1ACA-4495-9892-894C6B3F44EF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1" name="AutoShape 4">
          <a:extLst>
            <a:ext uri="{FF2B5EF4-FFF2-40B4-BE49-F238E27FC236}">
              <a16:creationId xmlns:a16="http://schemas.microsoft.com/office/drawing/2014/main" id="{0808C20A-990E-46B2-9D62-1325551B3982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80329453-626F-47CE-A1C2-2558E9AEC01A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53" name="AutoShape 6">
          <a:extLst>
            <a:ext uri="{FF2B5EF4-FFF2-40B4-BE49-F238E27FC236}">
              <a16:creationId xmlns:a16="http://schemas.microsoft.com/office/drawing/2014/main" id="{D01446B9-D318-476C-BBD1-80B6986BB92B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1F849AD2-6702-4371-A0BD-AC19EFAA9FD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5" name="AutoShape 5">
          <a:extLst>
            <a:ext uri="{FF2B5EF4-FFF2-40B4-BE49-F238E27FC236}">
              <a16:creationId xmlns:a16="http://schemas.microsoft.com/office/drawing/2014/main" id="{1F23A04B-3BC2-4458-A848-A42EA15198E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47F36736-0AD4-4B3F-9B09-F0D6904BD2EF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57" name="AutoShape 5">
          <a:extLst>
            <a:ext uri="{FF2B5EF4-FFF2-40B4-BE49-F238E27FC236}">
              <a16:creationId xmlns:a16="http://schemas.microsoft.com/office/drawing/2014/main" id="{9B300CFD-8679-46CB-BC4A-5BFEE134885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43404AAB-701B-4306-A704-3F566F4E29D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9" name="AutoShape 5">
          <a:extLst>
            <a:ext uri="{FF2B5EF4-FFF2-40B4-BE49-F238E27FC236}">
              <a16:creationId xmlns:a16="http://schemas.microsoft.com/office/drawing/2014/main" id="{9418BEE2-486A-42D8-96E3-59F9D4CE4D6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70DE42A4-C445-4A5F-B071-D4EF9DF870AD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1" name="AutoShape 5">
          <a:extLst>
            <a:ext uri="{FF2B5EF4-FFF2-40B4-BE49-F238E27FC236}">
              <a16:creationId xmlns:a16="http://schemas.microsoft.com/office/drawing/2014/main" id="{FBF6C7F5-9FF0-41F8-8975-4FF5DDBEA7D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3FE08352-9471-48A4-8F13-C90ED0A05723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3" name="AutoShape 4">
          <a:extLst>
            <a:ext uri="{FF2B5EF4-FFF2-40B4-BE49-F238E27FC236}">
              <a16:creationId xmlns:a16="http://schemas.microsoft.com/office/drawing/2014/main" id="{0D56E56C-F9D5-44C1-9E90-624944B2367E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FC6FA7BE-628C-426C-8ABB-A49E59965F57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65" name="AutoShape 6">
          <a:extLst>
            <a:ext uri="{FF2B5EF4-FFF2-40B4-BE49-F238E27FC236}">
              <a16:creationId xmlns:a16="http://schemas.microsoft.com/office/drawing/2014/main" id="{7A2FCDB1-0532-452B-A7B4-3ECFB644FF6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1258BA9A-06F1-4DAF-B5ED-AA04180F909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67" name="AutoShape 5">
          <a:extLst>
            <a:ext uri="{FF2B5EF4-FFF2-40B4-BE49-F238E27FC236}">
              <a16:creationId xmlns:a16="http://schemas.microsoft.com/office/drawing/2014/main" id="{EADF1721-23D5-4281-AED6-254F932FD2AA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27473D51-EC09-4751-BA6D-EFA014E13622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69" name="AutoShape 5">
          <a:extLst>
            <a:ext uri="{FF2B5EF4-FFF2-40B4-BE49-F238E27FC236}">
              <a16:creationId xmlns:a16="http://schemas.microsoft.com/office/drawing/2014/main" id="{CC7EA751-E749-4D92-A6BF-EBDAA15BD0F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12C42307-7CD3-4AB7-A5A3-44E77A69D2E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1" name="AutoShape 5">
          <a:extLst>
            <a:ext uri="{FF2B5EF4-FFF2-40B4-BE49-F238E27FC236}">
              <a16:creationId xmlns:a16="http://schemas.microsoft.com/office/drawing/2014/main" id="{00326335-10B7-4DB0-878C-2E2B667748A0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BFECCB58-00E2-4C67-ADC8-DC50F7EF770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73" name="AutoShape 5">
          <a:extLst>
            <a:ext uri="{FF2B5EF4-FFF2-40B4-BE49-F238E27FC236}">
              <a16:creationId xmlns:a16="http://schemas.microsoft.com/office/drawing/2014/main" id="{5BE1626F-1AB5-44CE-A343-A155F400900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BB86BA69-498E-42C8-85F3-BEA84248F400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5" name="AutoShape 4">
          <a:extLst>
            <a:ext uri="{FF2B5EF4-FFF2-40B4-BE49-F238E27FC236}">
              <a16:creationId xmlns:a16="http://schemas.microsoft.com/office/drawing/2014/main" id="{4CA1F461-E150-4906-BD82-F16D3EA9DAB0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E5A0E556-A632-418B-B4DF-AB80752AC924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77" name="AutoShape 6">
          <a:extLst>
            <a:ext uri="{FF2B5EF4-FFF2-40B4-BE49-F238E27FC236}">
              <a16:creationId xmlns:a16="http://schemas.microsoft.com/office/drawing/2014/main" id="{7711B101-5B0A-4CB9-85B5-46B09AF2F84B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BCCC13EF-2DA5-4CA1-8570-F226217C813B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79" name="AutoShape 5">
          <a:extLst>
            <a:ext uri="{FF2B5EF4-FFF2-40B4-BE49-F238E27FC236}">
              <a16:creationId xmlns:a16="http://schemas.microsoft.com/office/drawing/2014/main" id="{F161DA00-52D4-4B7C-91ED-8D0CD4201398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6EA07084-68DE-493E-9AD3-41E88146D790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1" name="AutoShape 5">
          <a:extLst>
            <a:ext uri="{FF2B5EF4-FFF2-40B4-BE49-F238E27FC236}">
              <a16:creationId xmlns:a16="http://schemas.microsoft.com/office/drawing/2014/main" id="{C5A317D5-BA3C-470F-A086-C39EC2057D3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C3F3225D-6304-4A60-86FA-D47DE2767E4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83" name="AutoShape 5">
          <a:extLst>
            <a:ext uri="{FF2B5EF4-FFF2-40B4-BE49-F238E27FC236}">
              <a16:creationId xmlns:a16="http://schemas.microsoft.com/office/drawing/2014/main" id="{B4712355-75CB-428A-A3E1-B29885CB845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4EEFB1D0-F743-4839-9126-99DF65BD172C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85" name="AutoShape 5">
          <a:extLst>
            <a:ext uri="{FF2B5EF4-FFF2-40B4-BE49-F238E27FC236}">
              <a16:creationId xmlns:a16="http://schemas.microsoft.com/office/drawing/2014/main" id="{2EA7D52D-889D-4447-8AD9-BCDC66BA9CD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A290631C-19B4-4545-90C1-6835EDB48189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7" name="AutoShape 4">
          <a:extLst>
            <a:ext uri="{FF2B5EF4-FFF2-40B4-BE49-F238E27FC236}">
              <a16:creationId xmlns:a16="http://schemas.microsoft.com/office/drawing/2014/main" id="{B59D333C-740F-4F1A-8D46-3A364F116CC4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12DF1667-4A10-4EF3-86E2-7C71A6C0CA6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89" name="AutoShape 6">
          <a:extLst>
            <a:ext uri="{FF2B5EF4-FFF2-40B4-BE49-F238E27FC236}">
              <a16:creationId xmlns:a16="http://schemas.microsoft.com/office/drawing/2014/main" id="{B811D284-20E6-4E94-8C02-ABBD375F9381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0" name="AutoShape 3">
          <a:extLst>
            <a:ext uri="{FF2B5EF4-FFF2-40B4-BE49-F238E27FC236}">
              <a16:creationId xmlns:a16="http://schemas.microsoft.com/office/drawing/2014/main" id="{75A3FC5A-096A-41E3-A8E6-72D097C4F9F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1" name="AutoShape 5">
          <a:extLst>
            <a:ext uri="{FF2B5EF4-FFF2-40B4-BE49-F238E27FC236}">
              <a16:creationId xmlns:a16="http://schemas.microsoft.com/office/drawing/2014/main" id="{052B4065-7472-47BE-98D3-E5BBC33F138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2" name="AutoShape 3">
          <a:extLst>
            <a:ext uri="{FF2B5EF4-FFF2-40B4-BE49-F238E27FC236}">
              <a16:creationId xmlns:a16="http://schemas.microsoft.com/office/drawing/2014/main" id="{E47950FD-05DB-4C5F-A8A2-932B9997D0B5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3" name="AutoShape 5">
          <a:extLst>
            <a:ext uri="{FF2B5EF4-FFF2-40B4-BE49-F238E27FC236}">
              <a16:creationId xmlns:a16="http://schemas.microsoft.com/office/drawing/2014/main" id="{E2349CC9-3C03-4112-BBF2-DBE481162DF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4" name="AutoShape 3">
          <a:extLst>
            <a:ext uri="{FF2B5EF4-FFF2-40B4-BE49-F238E27FC236}">
              <a16:creationId xmlns:a16="http://schemas.microsoft.com/office/drawing/2014/main" id="{FE65AF61-F2A3-4977-986C-EBB00FAD4C55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95" name="AutoShape 5">
          <a:extLst>
            <a:ext uri="{FF2B5EF4-FFF2-40B4-BE49-F238E27FC236}">
              <a16:creationId xmlns:a16="http://schemas.microsoft.com/office/drawing/2014/main" id="{C1C6567E-F942-4A2E-B77A-66F51D4D2CB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6" name="AutoShape 3">
          <a:extLst>
            <a:ext uri="{FF2B5EF4-FFF2-40B4-BE49-F238E27FC236}">
              <a16:creationId xmlns:a16="http://schemas.microsoft.com/office/drawing/2014/main" id="{B34B5403-D954-4C0A-88BB-D93F925D5B74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697" name="AutoShape 5">
          <a:extLst>
            <a:ext uri="{FF2B5EF4-FFF2-40B4-BE49-F238E27FC236}">
              <a16:creationId xmlns:a16="http://schemas.microsoft.com/office/drawing/2014/main" id="{C619E89D-93D4-4AE9-87DB-541B7096CB7E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44FA803C-8FFE-4748-8911-3EAE7C6ACC28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699" name="AutoShape 4">
          <a:extLst>
            <a:ext uri="{FF2B5EF4-FFF2-40B4-BE49-F238E27FC236}">
              <a16:creationId xmlns:a16="http://schemas.microsoft.com/office/drawing/2014/main" id="{53F15DBC-C05F-43D3-8BB4-CF146C82220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A122F70D-4B51-4922-8FB4-580B9B0978B3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01" name="AutoShape 6">
          <a:extLst>
            <a:ext uri="{FF2B5EF4-FFF2-40B4-BE49-F238E27FC236}">
              <a16:creationId xmlns:a16="http://schemas.microsoft.com/office/drawing/2014/main" id="{68DB2658-B7E0-445E-820D-000B6463621A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9D3DC462-7AC2-415D-B1F0-9DEAD1F8C7B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3" name="AutoShape 5">
          <a:extLst>
            <a:ext uri="{FF2B5EF4-FFF2-40B4-BE49-F238E27FC236}">
              <a16:creationId xmlns:a16="http://schemas.microsoft.com/office/drawing/2014/main" id="{90936B60-10EC-4671-BB40-20D1DC50AEAC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6CCCE6D3-152B-4F2E-B95D-EBBF21C083F3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5" name="AutoShape 5">
          <a:extLst>
            <a:ext uri="{FF2B5EF4-FFF2-40B4-BE49-F238E27FC236}">
              <a16:creationId xmlns:a16="http://schemas.microsoft.com/office/drawing/2014/main" id="{52CE719A-6B4A-408A-A376-15EF91D4BD5B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6FDAE648-60A1-4B42-9DBE-3E01139FE8AF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07" name="AutoShape 5">
          <a:extLst>
            <a:ext uri="{FF2B5EF4-FFF2-40B4-BE49-F238E27FC236}">
              <a16:creationId xmlns:a16="http://schemas.microsoft.com/office/drawing/2014/main" id="{811F20C5-1C7A-44E1-ADF6-35E982158B84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8E0A28C0-89DA-4FD2-87F8-AD1FB98626D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09" name="AutoShape 5">
          <a:extLst>
            <a:ext uri="{FF2B5EF4-FFF2-40B4-BE49-F238E27FC236}">
              <a16:creationId xmlns:a16="http://schemas.microsoft.com/office/drawing/2014/main" id="{5CD3D1E5-C668-47DD-A4AF-D725E32532F9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19050</xdr:colOff>
      <xdr:row>187</xdr:row>
      <xdr:rowOff>0</xdr:rowOff>
    </xdr:to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39A52B87-5593-4570-98FD-56493F5917D0}"/>
            </a:ext>
          </a:extLst>
        </xdr:cNvPr>
        <xdr:cNvSpPr>
          <a:spLocks/>
        </xdr:cNvSpPr>
      </xdr:nvSpPr>
      <xdr:spPr bwMode="auto">
        <a:xfrm>
          <a:off x="6791325" y="42433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1" name="AutoShape 4">
          <a:extLst>
            <a:ext uri="{FF2B5EF4-FFF2-40B4-BE49-F238E27FC236}">
              <a16:creationId xmlns:a16="http://schemas.microsoft.com/office/drawing/2014/main" id="{CD91D256-1CEB-4746-ADE6-2173B52D5A0F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</xdr:row>
      <xdr:rowOff>6350</xdr:rowOff>
    </xdr:from>
    <xdr:to>
      <xdr:col>2</xdr:col>
      <xdr:colOff>1171575</xdr:colOff>
      <xdr:row>4</xdr:row>
      <xdr:rowOff>22225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EEE17F73-E241-4DC1-B9AA-BA44D98BAD36}"/>
            </a:ext>
          </a:extLst>
        </xdr:cNvPr>
        <xdr:cNvSpPr txBox="1">
          <a:spLocks noChangeArrowheads="1"/>
        </xdr:cNvSpPr>
      </xdr:nvSpPr>
      <xdr:spPr bwMode="auto">
        <a:xfrm>
          <a:off x="1343025" y="606425"/>
          <a:ext cx="4953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19050</xdr:colOff>
      <xdr:row>193</xdr:row>
      <xdr:rowOff>0</xdr:rowOff>
    </xdr:to>
    <xdr:sp macro="" textlink="">
      <xdr:nvSpPr>
        <xdr:cNvPr id="713" name="AutoShape 6">
          <a:extLst>
            <a:ext uri="{FF2B5EF4-FFF2-40B4-BE49-F238E27FC236}">
              <a16:creationId xmlns:a16="http://schemas.microsoft.com/office/drawing/2014/main" id="{495CD021-336D-4157-9EF8-2C4C9856354E}"/>
            </a:ext>
          </a:extLst>
        </xdr:cNvPr>
        <xdr:cNvSpPr>
          <a:spLocks/>
        </xdr:cNvSpPr>
      </xdr:nvSpPr>
      <xdr:spPr bwMode="auto">
        <a:xfrm>
          <a:off x="6791325" y="43614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F24C7754-787A-4238-BC46-3E1B12912FAD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5" name="AutoShape 5">
          <a:extLst>
            <a:ext uri="{FF2B5EF4-FFF2-40B4-BE49-F238E27FC236}">
              <a16:creationId xmlns:a16="http://schemas.microsoft.com/office/drawing/2014/main" id="{167F3B1C-4DC7-41C2-922E-D4CD7893D8A9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24E79894-B70B-4652-A6C5-FDAE08A781B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17" name="AutoShape 5">
          <a:extLst>
            <a:ext uri="{FF2B5EF4-FFF2-40B4-BE49-F238E27FC236}">
              <a16:creationId xmlns:a16="http://schemas.microsoft.com/office/drawing/2014/main" id="{0AAF26B6-0268-4D50-A5F3-7D07C3688871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2C8AA7C0-40FB-4E79-BC43-28499486B897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19" name="AutoShape 5">
          <a:extLst>
            <a:ext uri="{FF2B5EF4-FFF2-40B4-BE49-F238E27FC236}">
              <a16:creationId xmlns:a16="http://schemas.microsoft.com/office/drawing/2014/main" id="{B205CF66-F34F-4B79-8618-786D362147C2}"/>
            </a:ext>
          </a:extLst>
        </xdr:cNvPr>
        <xdr:cNvSpPr>
          <a:spLocks/>
        </xdr:cNvSpPr>
      </xdr:nvSpPr>
      <xdr:spPr bwMode="auto">
        <a:xfrm>
          <a:off x="6791325" y="1790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5BD3523B-0969-49C3-BEA3-021D0B90817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721" name="AutoShape 5">
          <a:extLst>
            <a:ext uri="{FF2B5EF4-FFF2-40B4-BE49-F238E27FC236}">
              <a16:creationId xmlns:a16="http://schemas.microsoft.com/office/drawing/2014/main" id="{248284DB-2C99-4D29-8481-88EEFF3A3AE6}"/>
            </a:ext>
          </a:extLst>
        </xdr:cNvPr>
        <xdr:cNvSpPr>
          <a:spLocks/>
        </xdr:cNvSpPr>
      </xdr:nvSpPr>
      <xdr:spPr bwMode="auto">
        <a:xfrm>
          <a:off x="6791325" y="1790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ASPC6/Desktop/model%20BG%202020/3.%20BUGET%20RECTIFICAT%20SEPTEMBRIE%202020/Buget_A_%20%20rectif_aprobat%20SEP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aprobat 2020 det chelt"/>
      <sheetName val="A_Raportare BG_executie "/>
      <sheetName val="SINTEZA BG aprobat_  2020 "/>
      <sheetName val="executie BGaprobat_2020 mii lei"/>
      <sheetName val="executie BG aprobat_2020"/>
      <sheetName val="Facturi si Arierate -14.12.2020"/>
      <sheetName val="Facturi si Arierate -09.12 2020"/>
      <sheetName val="Facturi si Arierate - 30.112020"/>
      <sheetName val="Facturi si Arierate -20.11 2020"/>
      <sheetName val="Facturi si Arierate - 10.11.20"/>
      <sheetName val="Facturi si Arierate - 4.11.2020"/>
      <sheetName val="Facturi si Arierate -22.10 2020"/>
      <sheetName val="Facturi si Arierate -12.10 2020"/>
      <sheetName val="Facturi si Arierate -05.10. 20"/>
      <sheetName val="Facturi si Arierate -09.09. 20"/>
      <sheetName val="Facturi si Arierate -31.08 2020"/>
      <sheetName val="Facturi si Arierate -20.08 2020"/>
      <sheetName val="Facturi si Arierate -12.08. 20"/>
      <sheetName val="Facturi si Arierate -04.08 2020"/>
      <sheetName val="facturi si arierate-23.07.20"/>
      <sheetName val="Facturi si Arierate -13 iul 20"/>
      <sheetName val="Facturi si Arierate -30 iu 2020"/>
      <sheetName val="Facturi si Arierate - 15.062020"/>
      <sheetName val="Facturi si Arierate -27.05 2020"/>
      <sheetName val="Facturi si Arierate -14.05 2020"/>
      <sheetName val="Facturi si Arierate -07.05 2020"/>
      <sheetName val="Facturi si Arierate -04.05 2020"/>
      <sheetName val="Facturi si Arierate - 27.04.20"/>
      <sheetName val="Facturi si Arierate - 13.04.20"/>
      <sheetName val="Facturi si Arierate -31.03 2020"/>
      <sheetName val="Facturi si Arierate -31 mar 20"/>
      <sheetName val="Facturi si Arierate -19.03 2020"/>
      <sheetName val="Facturi si Arierate -17.03 2020"/>
      <sheetName val="Facturi si Arierate -10.03.20"/>
      <sheetName val="Facturi si Arierate -04.03.20"/>
      <sheetName val="Facturi si Arierate -26.02 2020"/>
      <sheetName val="Facturi si Arierate -25.02 2020"/>
      <sheetName val="Facturi si Arierate -20.02 2020"/>
      <sheetName val="Facturi si Arierate - 12.02.020"/>
      <sheetName val="Facturi si Arierate -31 ian 020"/>
      <sheetName val="Facturi si Arier - 21 ian 2020"/>
      <sheetName val="Facturi si arierate_ian 2020"/>
      <sheetName val="Sheet1"/>
      <sheetName val="Facturi si Arierate - 2019 13 m"/>
      <sheetName val=" facturi si arierate  10 may"/>
      <sheetName val="Facturi si Arierate - 2019 30 a"/>
      <sheetName val="Facturi si Arierate - 2019-25."/>
      <sheetName val="Facturi si Arierate - 2019V"/>
      <sheetName val="Facturi si Arierate - 2019.."/>
      <sheetName val="Facturi si Arierate - 2019."/>
      <sheetName val="Facturi si Arierate - 2019  (3"/>
      <sheetName val=" facturi si arierate din 02.04"/>
      <sheetName val="Sheet5"/>
      <sheetName val="Facturi si Arierate - 2019 27 m"/>
      <sheetName val=".."/>
      <sheetName val="Facturi si Arierate - 2019 (2)"/>
      <sheetName val="28.Facturi si Arierate - 2019"/>
      <sheetName val="fact si arierate 26 feb 2019"/>
      <sheetName val="Facturi si Arierate - 2019"/>
      <sheetName val="facturi yan 2019 A"/>
      <sheetName val="Sheet8"/>
      <sheetName val="facturi 2018 incl 31.01.2019"/>
      <sheetName val="SF. NECTARIE@ yan 2019"/>
      <sheetName val="Sheet2 (2)"/>
      <sheetName val="Sheet2"/>
      <sheetName val="Print"/>
      <sheetName val="investitii@ 2019"/>
      <sheetName val="investitii 2019 detal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5">
          <cell r="H625">
            <v>2994.91</v>
          </cell>
        </row>
        <row r="626">
          <cell r="H626">
            <v>1635.18</v>
          </cell>
        </row>
        <row r="628">
          <cell r="H628">
            <v>3207.05</v>
          </cell>
        </row>
        <row r="631">
          <cell r="H631">
            <v>2159.85</v>
          </cell>
        </row>
        <row r="638">
          <cell r="H638">
            <v>4444.6499999999996</v>
          </cell>
        </row>
        <row r="642">
          <cell r="H642">
            <v>2060</v>
          </cell>
        </row>
        <row r="643">
          <cell r="H643">
            <v>49.99</v>
          </cell>
        </row>
        <row r="646">
          <cell r="H646">
            <v>88.02</v>
          </cell>
        </row>
        <row r="648">
          <cell r="H648">
            <v>500</v>
          </cell>
        </row>
        <row r="649">
          <cell r="H649">
            <v>1150.5899999999999</v>
          </cell>
        </row>
        <row r="651">
          <cell r="H651">
            <v>175</v>
          </cell>
        </row>
        <row r="652">
          <cell r="H652">
            <v>583.1</v>
          </cell>
        </row>
        <row r="653">
          <cell r="H653">
            <v>1505</v>
          </cell>
        </row>
        <row r="654">
          <cell r="H654">
            <v>2622.09</v>
          </cell>
        </row>
        <row r="655">
          <cell r="H655">
            <v>3000</v>
          </cell>
        </row>
        <row r="656">
          <cell r="H656">
            <v>1228.9100000000001</v>
          </cell>
        </row>
        <row r="658">
          <cell r="H658">
            <v>600</v>
          </cell>
        </row>
        <row r="659">
          <cell r="H659">
            <v>178.5</v>
          </cell>
        </row>
        <row r="660">
          <cell r="H660">
            <v>367.35</v>
          </cell>
        </row>
        <row r="661">
          <cell r="H661">
            <v>115</v>
          </cell>
        </row>
        <row r="662">
          <cell r="H662">
            <v>416.5</v>
          </cell>
        </row>
        <row r="663">
          <cell r="H663">
            <v>238.27</v>
          </cell>
        </row>
        <row r="664">
          <cell r="H664">
            <v>207.06</v>
          </cell>
        </row>
        <row r="665">
          <cell r="H665">
            <v>1203.45</v>
          </cell>
        </row>
        <row r="666">
          <cell r="H666">
            <v>1558.12</v>
          </cell>
        </row>
        <row r="673">
          <cell r="H673">
            <v>271.32</v>
          </cell>
        </row>
        <row r="675">
          <cell r="H675">
            <v>238</v>
          </cell>
        </row>
        <row r="676">
          <cell r="H676">
            <v>238</v>
          </cell>
        </row>
        <row r="677">
          <cell r="H677">
            <v>650</v>
          </cell>
        </row>
        <row r="678">
          <cell r="H678">
            <v>2153.42</v>
          </cell>
        </row>
        <row r="679">
          <cell r="H679">
            <v>5997.6</v>
          </cell>
        </row>
        <row r="680">
          <cell r="H680">
            <v>59.99</v>
          </cell>
        </row>
        <row r="681">
          <cell r="H681">
            <v>749.99</v>
          </cell>
        </row>
        <row r="683">
          <cell r="H683">
            <v>487.9</v>
          </cell>
        </row>
        <row r="684">
          <cell r="H684">
            <v>359.38</v>
          </cell>
        </row>
        <row r="687">
          <cell r="H687">
            <v>1099.96</v>
          </cell>
        </row>
        <row r="688">
          <cell r="H688">
            <v>4444.6499999999996</v>
          </cell>
        </row>
        <row r="689">
          <cell r="H689">
            <v>2523.11</v>
          </cell>
        </row>
        <row r="690">
          <cell r="H690">
            <v>2945.25</v>
          </cell>
        </row>
        <row r="694">
          <cell r="H694">
            <v>560.19000000000005</v>
          </cell>
        </row>
        <row r="695">
          <cell r="H695">
            <v>625</v>
          </cell>
        </row>
        <row r="696">
          <cell r="H696">
            <v>22152.14</v>
          </cell>
        </row>
        <row r="697">
          <cell r="H697">
            <v>360</v>
          </cell>
        </row>
        <row r="699">
          <cell r="H699">
            <v>1428</v>
          </cell>
        </row>
        <row r="700">
          <cell r="H700">
            <v>217.46</v>
          </cell>
        </row>
        <row r="701">
          <cell r="H701">
            <v>266</v>
          </cell>
        </row>
        <row r="702">
          <cell r="H702">
            <v>441.44</v>
          </cell>
        </row>
        <row r="706">
          <cell r="H706">
            <v>965.2</v>
          </cell>
        </row>
        <row r="707">
          <cell r="H707">
            <v>117.74</v>
          </cell>
        </row>
        <row r="708">
          <cell r="H708">
            <v>1011.5</v>
          </cell>
        </row>
        <row r="713">
          <cell r="H713">
            <v>3070.9</v>
          </cell>
        </row>
        <row r="714">
          <cell r="H714">
            <v>2127.9299999999998</v>
          </cell>
        </row>
        <row r="715">
          <cell r="H715">
            <v>1330.1</v>
          </cell>
        </row>
        <row r="716">
          <cell r="H716">
            <v>3996.79</v>
          </cell>
        </row>
        <row r="717">
          <cell r="H717">
            <v>424.83</v>
          </cell>
        </row>
        <row r="719">
          <cell r="H719">
            <v>4641</v>
          </cell>
        </row>
        <row r="722">
          <cell r="H722">
            <v>856.8</v>
          </cell>
        </row>
        <row r="723">
          <cell r="H723">
            <v>1232.01</v>
          </cell>
        </row>
        <row r="725">
          <cell r="H725">
            <v>52.48</v>
          </cell>
        </row>
        <row r="728">
          <cell r="H728">
            <v>4760</v>
          </cell>
        </row>
        <row r="729">
          <cell r="H729">
            <v>2380</v>
          </cell>
        </row>
        <row r="730">
          <cell r="H730">
            <v>199.92</v>
          </cell>
        </row>
        <row r="733">
          <cell r="H733">
            <v>690.2</v>
          </cell>
        </row>
        <row r="734">
          <cell r="H734">
            <v>1185.24</v>
          </cell>
        </row>
        <row r="735">
          <cell r="H735">
            <v>906.78</v>
          </cell>
        </row>
        <row r="736">
          <cell r="H736">
            <v>13807.05</v>
          </cell>
        </row>
        <row r="737">
          <cell r="H737">
            <v>1855</v>
          </cell>
        </row>
        <row r="738">
          <cell r="H738">
            <v>178.5</v>
          </cell>
        </row>
        <row r="740">
          <cell r="H740">
            <v>1115.83</v>
          </cell>
        </row>
        <row r="745">
          <cell r="H745">
            <v>1200</v>
          </cell>
        </row>
        <row r="748">
          <cell r="H748">
            <v>1041.49</v>
          </cell>
        </row>
        <row r="749">
          <cell r="H749">
            <v>1190</v>
          </cell>
        </row>
        <row r="750">
          <cell r="H750">
            <v>1190</v>
          </cell>
        </row>
        <row r="753">
          <cell r="H753">
            <v>1739.38</v>
          </cell>
        </row>
        <row r="754">
          <cell r="H754">
            <v>396.08</v>
          </cell>
        </row>
        <row r="755">
          <cell r="H755">
            <v>416.5</v>
          </cell>
        </row>
        <row r="762">
          <cell r="H762">
            <v>9210.6</v>
          </cell>
        </row>
        <row r="765">
          <cell r="H765">
            <v>236.95</v>
          </cell>
        </row>
        <row r="766">
          <cell r="H766">
            <v>396.27</v>
          </cell>
        </row>
        <row r="767">
          <cell r="H767">
            <v>144.94</v>
          </cell>
        </row>
        <row r="768">
          <cell r="H768">
            <v>126.14</v>
          </cell>
        </row>
        <row r="769">
          <cell r="H769">
            <v>1428</v>
          </cell>
        </row>
        <row r="772">
          <cell r="H772">
            <v>3510.98</v>
          </cell>
        </row>
        <row r="773">
          <cell r="H773">
            <v>685.56</v>
          </cell>
        </row>
        <row r="774">
          <cell r="H774">
            <v>856.8</v>
          </cell>
        </row>
        <row r="775">
          <cell r="H775">
            <v>327</v>
          </cell>
        </row>
        <row r="776">
          <cell r="H776">
            <v>4334.03</v>
          </cell>
        </row>
        <row r="777">
          <cell r="H777">
            <v>799.92</v>
          </cell>
        </row>
        <row r="778">
          <cell r="H778">
            <v>1454.89</v>
          </cell>
        </row>
        <row r="780">
          <cell r="H780">
            <v>525</v>
          </cell>
        </row>
        <row r="781">
          <cell r="H781">
            <v>471.51</v>
          </cell>
        </row>
        <row r="782">
          <cell r="H782">
            <v>86.89</v>
          </cell>
        </row>
        <row r="783">
          <cell r="H783">
            <v>3158.54</v>
          </cell>
        </row>
        <row r="784">
          <cell r="H784">
            <v>182.4</v>
          </cell>
        </row>
        <row r="785">
          <cell r="H785">
            <v>2418.08</v>
          </cell>
        </row>
        <row r="787">
          <cell r="H787">
            <v>22152.14</v>
          </cell>
        </row>
        <row r="789">
          <cell r="H789">
            <v>421.26</v>
          </cell>
        </row>
        <row r="791">
          <cell r="H791">
            <v>847.28</v>
          </cell>
        </row>
        <row r="792">
          <cell r="H792">
            <v>696.15</v>
          </cell>
        </row>
        <row r="793">
          <cell r="H793">
            <v>1099.56</v>
          </cell>
        </row>
        <row r="796">
          <cell r="H796">
            <v>619.99</v>
          </cell>
        </row>
        <row r="802">
          <cell r="H802">
            <v>1570.8</v>
          </cell>
        </row>
        <row r="803">
          <cell r="H803">
            <v>416.5</v>
          </cell>
        </row>
        <row r="804">
          <cell r="H804">
            <v>249.9</v>
          </cell>
        </row>
        <row r="805">
          <cell r="H805">
            <v>402.22</v>
          </cell>
        </row>
        <row r="806">
          <cell r="H806">
            <v>155.6</v>
          </cell>
        </row>
        <row r="807">
          <cell r="H807">
            <v>595</v>
          </cell>
        </row>
        <row r="808">
          <cell r="H808">
            <v>288.27</v>
          </cell>
        </row>
        <row r="809">
          <cell r="H809">
            <v>788.99</v>
          </cell>
        </row>
        <row r="810">
          <cell r="H810">
            <v>1549.63</v>
          </cell>
        </row>
        <row r="813">
          <cell r="H813">
            <v>238</v>
          </cell>
        </row>
        <row r="814">
          <cell r="H814">
            <v>178.5</v>
          </cell>
        </row>
        <row r="816">
          <cell r="H816">
            <v>1043.99</v>
          </cell>
        </row>
        <row r="817">
          <cell r="H817">
            <v>2610.39</v>
          </cell>
        </row>
        <row r="818">
          <cell r="H818">
            <v>456</v>
          </cell>
        </row>
        <row r="819">
          <cell r="H819">
            <v>1157.01</v>
          </cell>
        </row>
        <row r="821">
          <cell r="H821">
            <v>906.78</v>
          </cell>
        </row>
        <row r="823">
          <cell r="H823">
            <v>304</v>
          </cell>
        </row>
        <row r="824">
          <cell r="H824">
            <v>1190</v>
          </cell>
        </row>
        <row r="828">
          <cell r="H828">
            <v>416.5</v>
          </cell>
        </row>
        <row r="831">
          <cell r="H831">
            <v>1190</v>
          </cell>
        </row>
        <row r="834">
          <cell r="H834">
            <v>4444.6499999999996</v>
          </cell>
        </row>
        <row r="837">
          <cell r="H837">
            <v>22152.14</v>
          </cell>
        </row>
      </sheetData>
      <sheetData sheetId="11"/>
      <sheetData sheetId="12"/>
      <sheetData sheetId="13">
        <row r="546">
          <cell r="H546">
            <v>2380</v>
          </cell>
        </row>
        <row r="547">
          <cell r="H547">
            <v>985.42</v>
          </cell>
        </row>
        <row r="555">
          <cell r="H555">
            <v>171.17</v>
          </cell>
        </row>
        <row r="556">
          <cell r="H556">
            <v>648.30999999999995</v>
          </cell>
        </row>
        <row r="557">
          <cell r="H557">
            <v>66.64</v>
          </cell>
        </row>
        <row r="560">
          <cell r="H560">
            <v>1249.5</v>
          </cell>
        </row>
        <row r="561">
          <cell r="H561">
            <v>86.78</v>
          </cell>
        </row>
        <row r="562">
          <cell r="H562">
            <v>129.13</v>
          </cell>
        </row>
        <row r="564">
          <cell r="H564">
            <v>178.5</v>
          </cell>
        </row>
        <row r="565">
          <cell r="H565">
            <v>1618.4</v>
          </cell>
        </row>
        <row r="567">
          <cell r="H567">
            <v>416.5</v>
          </cell>
        </row>
        <row r="572">
          <cell r="H572">
            <v>1378.44</v>
          </cell>
        </row>
        <row r="574">
          <cell r="H574">
            <v>297.5</v>
          </cell>
        </row>
        <row r="575">
          <cell r="H575">
            <v>71.97</v>
          </cell>
        </row>
        <row r="576">
          <cell r="H576">
            <v>3207.05</v>
          </cell>
        </row>
        <row r="577">
          <cell r="H577">
            <v>487.9</v>
          </cell>
        </row>
        <row r="578">
          <cell r="H578">
            <v>345.98</v>
          </cell>
        </row>
        <row r="580">
          <cell r="H580">
            <v>179.69</v>
          </cell>
        </row>
        <row r="581">
          <cell r="H581">
            <v>12480</v>
          </cell>
        </row>
        <row r="582">
          <cell r="H582">
            <v>4621.96</v>
          </cell>
        </row>
        <row r="583">
          <cell r="H583">
            <v>1190</v>
          </cell>
        </row>
        <row r="584">
          <cell r="H584">
            <v>504.16</v>
          </cell>
        </row>
        <row r="588">
          <cell r="H588">
            <v>349</v>
          </cell>
        </row>
        <row r="589">
          <cell r="H589">
            <v>2613.2399999999998</v>
          </cell>
        </row>
        <row r="595">
          <cell r="H595">
            <v>6400</v>
          </cell>
        </row>
        <row r="599">
          <cell r="H599">
            <v>249.61</v>
          </cell>
        </row>
        <row r="600">
          <cell r="H600">
            <v>856.8</v>
          </cell>
        </row>
        <row r="601">
          <cell r="H601">
            <v>1428</v>
          </cell>
        </row>
        <row r="602">
          <cell r="H602">
            <v>7600</v>
          </cell>
        </row>
        <row r="603">
          <cell r="H603">
            <v>874.65</v>
          </cell>
        </row>
        <row r="604">
          <cell r="H604">
            <v>633.88</v>
          </cell>
        </row>
        <row r="605">
          <cell r="H605">
            <v>172.5</v>
          </cell>
        </row>
        <row r="610">
          <cell r="H610">
            <v>6305.92</v>
          </cell>
        </row>
        <row r="611">
          <cell r="H611">
            <v>760</v>
          </cell>
        </row>
        <row r="612">
          <cell r="H612">
            <v>669.99</v>
          </cell>
        </row>
        <row r="613">
          <cell r="H613">
            <v>1548.18</v>
          </cell>
        </row>
        <row r="614">
          <cell r="H614">
            <v>238</v>
          </cell>
        </row>
        <row r="615">
          <cell r="H615">
            <v>49.98</v>
          </cell>
        </row>
        <row r="618">
          <cell r="H618">
            <v>5997.6</v>
          </cell>
        </row>
        <row r="619">
          <cell r="H619">
            <v>2153.42</v>
          </cell>
        </row>
        <row r="620">
          <cell r="H620">
            <v>200</v>
          </cell>
        </row>
        <row r="621">
          <cell r="H621">
            <v>950</v>
          </cell>
        </row>
        <row r="622">
          <cell r="H622">
            <v>22152.14</v>
          </cell>
        </row>
        <row r="633">
          <cell r="H633">
            <v>906.78</v>
          </cell>
        </row>
        <row r="634">
          <cell r="H634">
            <v>1185.24</v>
          </cell>
        </row>
        <row r="635">
          <cell r="H635">
            <v>1813.56</v>
          </cell>
        </row>
        <row r="636">
          <cell r="H636">
            <v>2370.48</v>
          </cell>
        </row>
        <row r="637">
          <cell r="H637">
            <v>1185.24</v>
          </cell>
        </row>
        <row r="638">
          <cell r="H638">
            <v>906.78</v>
          </cell>
        </row>
        <row r="640">
          <cell r="H640">
            <v>1499.98</v>
          </cell>
        </row>
        <row r="641">
          <cell r="H641">
            <v>489.99</v>
          </cell>
        </row>
        <row r="643">
          <cell r="H643">
            <v>2945.25</v>
          </cell>
        </row>
        <row r="644">
          <cell r="H644">
            <v>2380</v>
          </cell>
        </row>
        <row r="645">
          <cell r="H645">
            <v>2082.5</v>
          </cell>
        </row>
        <row r="647">
          <cell r="H647">
            <v>4760</v>
          </cell>
        </row>
        <row r="648">
          <cell r="H648">
            <v>88.02</v>
          </cell>
        </row>
        <row r="650">
          <cell r="H650">
            <v>115</v>
          </cell>
        </row>
        <row r="652">
          <cell r="H652">
            <v>560.19000000000005</v>
          </cell>
        </row>
        <row r="661">
          <cell r="H661">
            <v>2060</v>
          </cell>
        </row>
        <row r="664">
          <cell r="H664">
            <v>749.99</v>
          </cell>
        </row>
        <row r="665">
          <cell r="H665">
            <v>1099.96</v>
          </cell>
        </row>
        <row r="678">
          <cell r="H678">
            <v>690.2</v>
          </cell>
        </row>
        <row r="679">
          <cell r="H679">
            <v>217.46</v>
          </cell>
        </row>
        <row r="680">
          <cell r="H680">
            <v>266</v>
          </cell>
        </row>
        <row r="686">
          <cell r="H686">
            <v>600</v>
          </cell>
        </row>
        <row r="697">
          <cell r="H697">
            <v>3996.79</v>
          </cell>
        </row>
        <row r="698">
          <cell r="H698">
            <v>424.83</v>
          </cell>
        </row>
        <row r="699">
          <cell r="H699">
            <v>1232.01</v>
          </cell>
        </row>
        <row r="701">
          <cell r="H701">
            <v>1855</v>
          </cell>
        </row>
        <row r="702">
          <cell r="H702">
            <v>1115.83</v>
          </cell>
        </row>
        <row r="710">
          <cell r="H710">
            <v>1190</v>
          </cell>
        </row>
        <row r="711">
          <cell r="H711">
            <v>1190</v>
          </cell>
        </row>
        <row r="713">
          <cell r="H713">
            <v>207.06</v>
          </cell>
        </row>
        <row r="716">
          <cell r="H716">
            <v>359.38</v>
          </cell>
        </row>
        <row r="717">
          <cell r="H717">
            <v>1558.12</v>
          </cell>
        </row>
        <row r="718">
          <cell r="H718">
            <v>441.44</v>
          </cell>
        </row>
        <row r="720">
          <cell r="H720">
            <v>1011.5</v>
          </cell>
        </row>
        <row r="741">
          <cell r="H741">
            <v>2622.09</v>
          </cell>
        </row>
        <row r="744">
          <cell r="H744">
            <v>279995.09999999998</v>
          </cell>
        </row>
        <row r="745">
          <cell r="H745">
            <v>199.92</v>
          </cell>
        </row>
        <row r="747">
          <cell r="H747">
            <v>2523.11</v>
          </cell>
        </row>
        <row r="748">
          <cell r="H748">
            <v>360</v>
          </cell>
        </row>
        <row r="750">
          <cell r="H750">
            <v>965.2</v>
          </cell>
        </row>
        <row r="758">
          <cell r="H758">
            <v>1635.18</v>
          </cell>
        </row>
        <row r="759">
          <cell r="H759">
            <v>1330.1</v>
          </cell>
        </row>
      </sheetData>
      <sheetData sheetId="14"/>
      <sheetData sheetId="15">
        <row r="506">
          <cell r="H506">
            <v>357</v>
          </cell>
        </row>
        <row r="507">
          <cell r="H507">
            <v>178.5</v>
          </cell>
        </row>
        <row r="508">
          <cell r="H508">
            <v>1190</v>
          </cell>
        </row>
        <row r="512">
          <cell r="H512">
            <v>5997.6</v>
          </cell>
        </row>
        <row r="513">
          <cell r="H513">
            <v>2153.42</v>
          </cell>
        </row>
        <row r="517">
          <cell r="H517">
            <v>9210.6</v>
          </cell>
        </row>
        <row r="520">
          <cell r="H520">
            <v>1272.57</v>
          </cell>
        </row>
        <row r="521">
          <cell r="H521">
            <v>1810.34</v>
          </cell>
        </row>
        <row r="522">
          <cell r="H522">
            <v>335.35</v>
          </cell>
        </row>
        <row r="525">
          <cell r="H525">
            <v>1945.65</v>
          </cell>
        </row>
        <row r="526">
          <cell r="H526">
            <v>856.8</v>
          </cell>
        </row>
        <row r="528">
          <cell r="H528">
            <v>1669.14</v>
          </cell>
        </row>
        <row r="531">
          <cell r="H531">
            <v>1428</v>
          </cell>
        </row>
        <row r="533">
          <cell r="H533">
            <v>10888.5</v>
          </cell>
        </row>
        <row r="540">
          <cell r="H540">
            <v>2106.3000000000002</v>
          </cell>
        </row>
        <row r="543">
          <cell r="H543">
            <v>1666</v>
          </cell>
        </row>
        <row r="544">
          <cell r="H544">
            <v>16900</v>
          </cell>
        </row>
      </sheetData>
      <sheetData sheetId="16"/>
      <sheetData sheetId="17"/>
      <sheetData sheetId="18">
        <row r="476">
          <cell r="H476">
            <v>1666</v>
          </cell>
        </row>
        <row r="487">
          <cell r="H487">
            <v>1904</v>
          </cell>
        </row>
        <row r="488">
          <cell r="H488">
            <v>1895.88</v>
          </cell>
        </row>
        <row r="494">
          <cell r="H494">
            <v>1945.65</v>
          </cell>
        </row>
        <row r="495">
          <cell r="H495">
            <v>83.3</v>
          </cell>
        </row>
        <row r="496">
          <cell r="H496">
            <v>416.5</v>
          </cell>
        </row>
        <row r="499">
          <cell r="H499">
            <v>1208.0899999999999</v>
          </cell>
        </row>
        <row r="500">
          <cell r="H500">
            <v>1200</v>
          </cell>
        </row>
        <row r="501">
          <cell r="H501">
            <v>178.5</v>
          </cell>
        </row>
      </sheetData>
      <sheetData sheetId="19"/>
      <sheetData sheetId="20"/>
      <sheetData sheetId="21">
        <row r="199">
          <cell r="H199">
            <v>2832.87</v>
          </cell>
        </row>
        <row r="200">
          <cell r="H200">
            <v>271.32</v>
          </cell>
        </row>
        <row r="202">
          <cell r="H202">
            <v>980</v>
          </cell>
        </row>
        <row r="203">
          <cell r="H203">
            <v>197.99</v>
          </cell>
        </row>
        <row r="204">
          <cell r="H204">
            <v>414.99</v>
          </cell>
        </row>
        <row r="206">
          <cell r="H206">
            <v>225</v>
          </cell>
        </row>
        <row r="212">
          <cell r="H212">
            <v>1996.7</v>
          </cell>
        </row>
        <row r="213">
          <cell r="H213">
            <v>1119.79</v>
          </cell>
        </row>
        <row r="215">
          <cell r="H215">
            <v>345.98</v>
          </cell>
        </row>
        <row r="216">
          <cell r="H216">
            <v>30</v>
          </cell>
        </row>
        <row r="217">
          <cell r="H217">
            <v>974.02</v>
          </cell>
        </row>
        <row r="219">
          <cell r="H219">
            <v>915</v>
          </cell>
        </row>
        <row r="220">
          <cell r="H220">
            <v>475</v>
          </cell>
        </row>
        <row r="221">
          <cell r="H221">
            <v>635.46</v>
          </cell>
        </row>
        <row r="225">
          <cell r="H225">
            <v>2499</v>
          </cell>
        </row>
        <row r="226">
          <cell r="H226">
            <v>1359.55</v>
          </cell>
        </row>
        <row r="227">
          <cell r="H227">
            <v>714</v>
          </cell>
        </row>
        <row r="234">
          <cell r="H234">
            <v>1190</v>
          </cell>
        </row>
        <row r="235">
          <cell r="H235">
            <v>107.19</v>
          </cell>
        </row>
        <row r="243">
          <cell r="H243">
            <v>1190</v>
          </cell>
        </row>
        <row r="250">
          <cell r="H250">
            <v>16808.419999999998</v>
          </cell>
        </row>
        <row r="259">
          <cell r="H259">
            <v>6535.96</v>
          </cell>
        </row>
        <row r="260">
          <cell r="H260">
            <v>548.59</v>
          </cell>
        </row>
        <row r="262">
          <cell r="H262">
            <v>1428</v>
          </cell>
        </row>
        <row r="263">
          <cell r="H263">
            <v>1428</v>
          </cell>
        </row>
        <row r="264">
          <cell r="H264">
            <v>1428</v>
          </cell>
        </row>
        <row r="267">
          <cell r="H267">
            <v>1428</v>
          </cell>
        </row>
        <row r="273">
          <cell r="H273">
            <v>1047.2</v>
          </cell>
        </row>
        <row r="276">
          <cell r="H276">
            <v>1017.45</v>
          </cell>
        </row>
        <row r="277">
          <cell r="H277">
            <v>69.81</v>
          </cell>
        </row>
        <row r="291">
          <cell r="H291">
            <v>2061.6799999999998</v>
          </cell>
        </row>
        <row r="302">
          <cell r="H302">
            <v>4188.8</v>
          </cell>
        </row>
        <row r="303">
          <cell r="H303">
            <v>140</v>
          </cell>
        </row>
        <row r="304">
          <cell r="H304">
            <v>166</v>
          </cell>
        </row>
        <row r="305">
          <cell r="H305">
            <v>49.65</v>
          </cell>
        </row>
        <row r="310">
          <cell r="H310">
            <v>2061.6799999999998</v>
          </cell>
        </row>
        <row r="312">
          <cell r="H312">
            <v>4188.8</v>
          </cell>
        </row>
        <row r="313">
          <cell r="H313">
            <v>892.5</v>
          </cell>
        </row>
        <row r="328">
          <cell r="H328">
            <v>238</v>
          </cell>
        </row>
        <row r="329">
          <cell r="H329">
            <v>5997.6</v>
          </cell>
        </row>
        <row r="338">
          <cell r="H338">
            <v>2153.42</v>
          </cell>
        </row>
        <row r="339">
          <cell r="H339">
            <v>2153.42</v>
          </cell>
        </row>
        <row r="342">
          <cell r="H342">
            <v>440.54</v>
          </cell>
        </row>
        <row r="346">
          <cell r="H346">
            <v>5997.6</v>
          </cell>
        </row>
        <row r="350">
          <cell r="H350">
            <v>644</v>
          </cell>
        </row>
        <row r="351">
          <cell r="H351">
            <v>714</v>
          </cell>
        </row>
        <row r="355">
          <cell r="H355">
            <v>4995.62</v>
          </cell>
        </row>
        <row r="361">
          <cell r="H361">
            <v>2153.42</v>
          </cell>
        </row>
        <row r="362">
          <cell r="H362">
            <v>5997.6</v>
          </cell>
        </row>
        <row r="369">
          <cell r="H369">
            <v>1309</v>
          </cell>
        </row>
        <row r="370">
          <cell r="H370">
            <v>178.5</v>
          </cell>
        </row>
        <row r="373">
          <cell r="H373">
            <v>178.5</v>
          </cell>
        </row>
        <row r="377">
          <cell r="H377">
            <v>714</v>
          </cell>
        </row>
        <row r="380">
          <cell r="H380">
            <v>178.5</v>
          </cell>
        </row>
        <row r="381">
          <cell r="H381">
            <v>2303.48</v>
          </cell>
        </row>
        <row r="382">
          <cell r="H382">
            <v>1190</v>
          </cell>
        </row>
        <row r="386">
          <cell r="H386">
            <v>600</v>
          </cell>
        </row>
        <row r="387">
          <cell r="H387">
            <v>4000.19</v>
          </cell>
        </row>
        <row r="388">
          <cell r="H388">
            <v>4000.19</v>
          </cell>
        </row>
        <row r="389">
          <cell r="H389">
            <v>4444.6499999999996</v>
          </cell>
        </row>
        <row r="392">
          <cell r="H392">
            <v>630.70000000000005</v>
          </cell>
        </row>
        <row r="393">
          <cell r="H393">
            <v>1332.8</v>
          </cell>
        </row>
        <row r="395">
          <cell r="H395">
            <v>4444.6499999999996</v>
          </cell>
        </row>
        <row r="398">
          <cell r="H398">
            <v>348</v>
          </cell>
        </row>
        <row r="399">
          <cell r="H399">
            <v>126.14</v>
          </cell>
        </row>
        <row r="400">
          <cell r="H400">
            <v>3159.31</v>
          </cell>
        </row>
        <row r="413">
          <cell r="H413">
            <v>665.39</v>
          </cell>
        </row>
        <row r="417">
          <cell r="H417">
            <v>1713.6</v>
          </cell>
        </row>
        <row r="418">
          <cell r="H418">
            <v>728.28</v>
          </cell>
        </row>
        <row r="424">
          <cell r="H424">
            <v>416.5</v>
          </cell>
        </row>
        <row r="429">
          <cell r="H429">
            <v>2291.1</v>
          </cell>
        </row>
        <row r="435">
          <cell r="H435">
            <v>416.5</v>
          </cell>
        </row>
        <row r="437">
          <cell r="H437">
            <v>1190</v>
          </cell>
        </row>
        <row r="438">
          <cell r="H438">
            <v>1499.4</v>
          </cell>
        </row>
        <row r="439">
          <cell r="H439">
            <v>416.5</v>
          </cell>
        </row>
        <row r="441">
          <cell r="H441">
            <v>416.5</v>
          </cell>
        </row>
        <row r="447">
          <cell r="H447">
            <v>416.5</v>
          </cell>
        </row>
        <row r="448">
          <cell r="H448">
            <v>742.56</v>
          </cell>
        </row>
        <row r="451">
          <cell r="H451">
            <v>968.34</v>
          </cell>
        </row>
        <row r="452">
          <cell r="H452">
            <v>1560.48</v>
          </cell>
        </row>
        <row r="455">
          <cell r="H455">
            <v>3976.36</v>
          </cell>
        </row>
        <row r="456">
          <cell r="H456">
            <v>856.8</v>
          </cell>
        </row>
        <row r="457">
          <cell r="H457">
            <v>856.8</v>
          </cell>
        </row>
        <row r="461">
          <cell r="H461">
            <v>856.8</v>
          </cell>
        </row>
        <row r="465">
          <cell r="H465">
            <v>2064.65</v>
          </cell>
        </row>
        <row r="467">
          <cell r="H467">
            <v>973.66</v>
          </cell>
        </row>
        <row r="475">
          <cell r="H475">
            <v>420</v>
          </cell>
        </row>
      </sheetData>
      <sheetData sheetId="22"/>
      <sheetData sheetId="23"/>
      <sheetData sheetId="24"/>
      <sheetData sheetId="25"/>
      <sheetData sheetId="26"/>
      <sheetData sheetId="27">
        <row r="34">
          <cell r="H34">
            <v>1067.43</v>
          </cell>
        </row>
        <row r="45">
          <cell r="H45">
            <v>176.26</v>
          </cell>
        </row>
        <row r="46">
          <cell r="H46">
            <v>7223.71</v>
          </cell>
        </row>
        <row r="47">
          <cell r="H47">
            <v>7201.88</v>
          </cell>
        </row>
        <row r="62">
          <cell r="H62">
            <v>5308.21</v>
          </cell>
        </row>
        <row r="63">
          <cell r="H63">
            <v>1428</v>
          </cell>
        </row>
        <row r="65">
          <cell r="H65">
            <v>1428</v>
          </cell>
        </row>
        <row r="66">
          <cell r="H66">
            <v>452.2</v>
          </cell>
        </row>
        <row r="72">
          <cell r="H72">
            <v>946.05</v>
          </cell>
        </row>
        <row r="74">
          <cell r="H74">
            <v>1200</v>
          </cell>
        </row>
        <row r="76">
          <cell r="H76">
            <v>852.97</v>
          </cell>
        </row>
        <row r="81">
          <cell r="H81">
            <v>1172.1500000000001</v>
          </cell>
        </row>
        <row r="82">
          <cell r="H82">
            <v>873.46</v>
          </cell>
        </row>
        <row r="83">
          <cell r="H83">
            <v>1779.05</v>
          </cell>
        </row>
        <row r="84">
          <cell r="H84">
            <v>1190</v>
          </cell>
        </row>
        <row r="85">
          <cell r="H85">
            <v>541.26</v>
          </cell>
        </row>
        <row r="87">
          <cell r="H87">
            <v>1117.2</v>
          </cell>
        </row>
        <row r="88">
          <cell r="H88">
            <v>305.18</v>
          </cell>
        </row>
        <row r="89">
          <cell r="H89">
            <v>216.58</v>
          </cell>
        </row>
        <row r="90">
          <cell r="H90">
            <v>1829.03</v>
          </cell>
        </row>
        <row r="91">
          <cell r="H91">
            <v>4188.8</v>
          </cell>
        </row>
        <row r="93">
          <cell r="H93">
            <v>2061.6799999999998</v>
          </cell>
        </row>
        <row r="94">
          <cell r="H94">
            <v>2260.0500000000002</v>
          </cell>
        </row>
        <row r="95">
          <cell r="H95">
            <v>3525.61</v>
          </cell>
        </row>
        <row r="96">
          <cell r="H96">
            <v>495.04</v>
          </cell>
        </row>
        <row r="97">
          <cell r="H97">
            <v>166.6</v>
          </cell>
        </row>
        <row r="100">
          <cell r="H100">
            <v>1840.9</v>
          </cell>
        </row>
        <row r="101">
          <cell r="H101">
            <v>299.88</v>
          </cell>
        </row>
        <row r="102">
          <cell r="H102">
            <v>4177.17</v>
          </cell>
        </row>
        <row r="103">
          <cell r="H103">
            <v>378.42</v>
          </cell>
        </row>
        <row r="109">
          <cell r="H109">
            <v>2499</v>
          </cell>
        </row>
        <row r="111">
          <cell r="H111">
            <v>1064</v>
          </cell>
        </row>
        <row r="112">
          <cell r="H112">
            <v>178.5</v>
          </cell>
        </row>
        <row r="113">
          <cell r="H113">
            <v>369.97</v>
          </cell>
        </row>
        <row r="114">
          <cell r="H114">
            <v>477.71</v>
          </cell>
        </row>
        <row r="115">
          <cell r="H115">
            <v>2271.4</v>
          </cell>
        </row>
        <row r="117">
          <cell r="H117">
            <v>5950</v>
          </cell>
        </row>
        <row r="118">
          <cell r="H118">
            <v>4000.19</v>
          </cell>
        </row>
        <row r="119">
          <cell r="H119">
            <v>6844.76</v>
          </cell>
        </row>
        <row r="122">
          <cell r="H122">
            <v>374.85</v>
          </cell>
        </row>
        <row r="123">
          <cell r="H123">
            <v>587.24</v>
          </cell>
        </row>
        <row r="125">
          <cell r="H125">
            <v>347</v>
          </cell>
        </row>
        <row r="126">
          <cell r="H126">
            <v>1016.26</v>
          </cell>
        </row>
        <row r="136">
          <cell r="H136">
            <v>1358.98</v>
          </cell>
        </row>
        <row r="140">
          <cell r="H140">
            <v>689.87</v>
          </cell>
        </row>
        <row r="141">
          <cell r="H141">
            <v>83</v>
          </cell>
        </row>
        <row r="142">
          <cell r="H142">
            <v>1997.46</v>
          </cell>
        </row>
        <row r="149">
          <cell r="H149">
            <v>297.5</v>
          </cell>
        </row>
        <row r="151">
          <cell r="H151">
            <v>416.5</v>
          </cell>
        </row>
        <row r="158">
          <cell r="H158">
            <v>1266.43</v>
          </cell>
        </row>
        <row r="159">
          <cell r="H159">
            <v>1124</v>
          </cell>
        </row>
        <row r="160">
          <cell r="H160">
            <v>541.39</v>
          </cell>
        </row>
        <row r="161">
          <cell r="H161">
            <v>1190</v>
          </cell>
        </row>
        <row r="162">
          <cell r="H162">
            <v>116.38</v>
          </cell>
        </row>
        <row r="166">
          <cell r="H166">
            <v>1021.02</v>
          </cell>
        </row>
        <row r="167">
          <cell r="H167">
            <v>454.58</v>
          </cell>
        </row>
        <row r="169">
          <cell r="H169">
            <v>1265.8499999999999</v>
          </cell>
        </row>
        <row r="170">
          <cell r="H170">
            <v>906.78</v>
          </cell>
        </row>
        <row r="171">
          <cell r="H171">
            <v>285</v>
          </cell>
        </row>
        <row r="180">
          <cell r="H180">
            <v>915</v>
          </cell>
        </row>
        <row r="181">
          <cell r="H181">
            <v>1185.24</v>
          </cell>
        </row>
        <row r="182">
          <cell r="H182">
            <v>339.15</v>
          </cell>
        </row>
        <row r="183">
          <cell r="H183">
            <v>906.78</v>
          </cell>
        </row>
        <row r="187">
          <cell r="H187">
            <v>1185.24</v>
          </cell>
        </row>
        <row r="191">
          <cell r="H191">
            <v>742.56</v>
          </cell>
        </row>
        <row r="195">
          <cell r="H195">
            <v>742.56</v>
          </cell>
        </row>
      </sheetData>
      <sheetData sheetId="28">
        <row r="55">
          <cell r="H55">
            <v>2000.45</v>
          </cell>
        </row>
        <row r="57">
          <cell r="H57">
            <v>391.19</v>
          </cell>
        </row>
        <row r="64">
          <cell r="H64">
            <v>133.96</v>
          </cell>
        </row>
        <row r="68">
          <cell r="H68">
            <v>216.58</v>
          </cell>
        </row>
        <row r="110">
          <cell r="H110">
            <v>1993.79</v>
          </cell>
        </row>
        <row r="302">
          <cell r="H302">
            <v>116.4</v>
          </cell>
        </row>
        <row r="307">
          <cell r="H307">
            <v>133.6</v>
          </cell>
        </row>
      </sheetData>
      <sheetData sheetId="29">
        <row r="34">
          <cell r="H34">
            <v>1067.43</v>
          </cell>
        </row>
        <row r="45">
          <cell r="H45">
            <v>1996.7</v>
          </cell>
        </row>
        <row r="46">
          <cell r="H46">
            <v>176.26</v>
          </cell>
        </row>
        <row r="63">
          <cell r="H63">
            <v>7223.71</v>
          </cell>
        </row>
        <row r="65">
          <cell r="H65">
            <v>5308.21</v>
          </cell>
        </row>
        <row r="74">
          <cell r="H74">
            <v>16808.419999999998</v>
          </cell>
        </row>
        <row r="76">
          <cell r="H76">
            <v>1428</v>
          </cell>
        </row>
        <row r="85">
          <cell r="H85">
            <v>1428</v>
          </cell>
        </row>
        <row r="88">
          <cell r="H88">
            <v>1428</v>
          </cell>
        </row>
        <row r="89">
          <cell r="H89">
            <v>1200</v>
          </cell>
        </row>
        <row r="90">
          <cell r="H90">
            <v>852.97</v>
          </cell>
        </row>
        <row r="91">
          <cell r="H91">
            <v>69.81</v>
          </cell>
        </row>
        <row r="93">
          <cell r="H93">
            <v>305.18</v>
          </cell>
        </row>
        <row r="97">
          <cell r="H97">
            <v>216.58</v>
          </cell>
        </row>
        <row r="101">
          <cell r="H101">
            <v>1829.03</v>
          </cell>
        </row>
        <row r="112">
          <cell r="H112">
            <v>4188.8</v>
          </cell>
        </row>
        <row r="115">
          <cell r="H115">
            <v>2061.6799999999998</v>
          </cell>
        </row>
        <row r="117">
          <cell r="H117">
            <v>166.6</v>
          </cell>
        </row>
        <row r="118">
          <cell r="H118">
            <v>2061.6799999999998</v>
          </cell>
        </row>
        <row r="119">
          <cell r="H119">
            <v>4188.8</v>
          </cell>
        </row>
        <row r="122">
          <cell r="H122">
            <v>140</v>
          </cell>
        </row>
        <row r="123">
          <cell r="H123">
            <v>2061.6799999999998</v>
          </cell>
        </row>
        <row r="142">
          <cell r="H142">
            <v>4188.8</v>
          </cell>
        </row>
        <row r="151">
          <cell r="H151">
            <v>299.88</v>
          </cell>
        </row>
        <row r="160">
          <cell r="H160">
            <v>178.5</v>
          </cell>
        </row>
        <row r="162">
          <cell r="H162">
            <v>178.5</v>
          </cell>
        </row>
        <row r="169">
          <cell r="H169">
            <v>178.5</v>
          </cell>
        </row>
        <row r="170">
          <cell r="H170">
            <v>2271.4</v>
          </cell>
        </row>
        <row r="181">
          <cell r="H181">
            <v>0</v>
          </cell>
        </row>
        <row r="183">
          <cell r="H183">
            <v>2303.48</v>
          </cell>
        </row>
        <row r="187">
          <cell r="H187">
            <v>600</v>
          </cell>
        </row>
        <row r="191">
          <cell r="H191">
            <v>5950</v>
          </cell>
        </row>
        <row r="195">
          <cell r="H195">
            <v>4000.19</v>
          </cell>
        </row>
        <row r="212">
          <cell r="H212">
            <v>6844.76</v>
          </cell>
        </row>
        <row r="213">
          <cell r="H213">
            <v>4000.19</v>
          </cell>
        </row>
        <row r="218">
          <cell r="H218">
            <v>1713.6</v>
          </cell>
        </row>
        <row r="227">
          <cell r="H227">
            <v>374.85</v>
          </cell>
        </row>
        <row r="233">
          <cell r="H233">
            <v>238.27</v>
          </cell>
        </row>
        <row r="234">
          <cell r="H234">
            <v>587.24</v>
          </cell>
        </row>
        <row r="236">
          <cell r="H236">
            <v>1997.46</v>
          </cell>
        </row>
        <row r="250">
          <cell r="H250">
            <v>416.5</v>
          </cell>
        </row>
        <row r="259">
          <cell r="H259">
            <v>416.5</v>
          </cell>
        </row>
        <row r="262">
          <cell r="H262">
            <v>2291.1</v>
          </cell>
        </row>
        <row r="263">
          <cell r="H263">
            <v>416.5</v>
          </cell>
        </row>
        <row r="264">
          <cell r="H264">
            <v>541.39</v>
          </cell>
        </row>
        <row r="267">
          <cell r="H267">
            <v>116.38</v>
          </cell>
        </row>
        <row r="271">
          <cell r="H271">
            <v>1265.8499999999999</v>
          </cell>
        </row>
        <row r="278">
          <cell r="H278">
            <v>906.78</v>
          </cell>
        </row>
        <row r="279">
          <cell r="H279">
            <v>1185.21</v>
          </cell>
        </row>
        <row r="293">
          <cell r="H293">
            <v>906.78</v>
          </cell>
        </row>
        <row r="304">
          <cell r="H304">
            <v>1185.24</v>
          </cell>
        </row>
        <row r="305">
          <cell r="H305">
            <v>383.87</v>
          </cell>
        </row>
        <row r="312">
          <cell r="H312">
            <v>1185.24</v>
          </cell>
        </row>
        <row r="314">
          <cell r="H314">
            <v>906.78</v>
          </cell>
        </row>
        <row r="330">
          <cell r="H330">
            <v>742.56</v>
          </cell>
        </row>
        <row r="331">
          <cell r="H331">
            <v>742.56</v>
          </cell>
        </row>
        <row r="333">
          <cell r="H333">
            <v>742.56</v>
          </cell>
        </row>
      </sheetData>
      <sheetData sheetId="30">
        <row r="43">
          <cell r="H43">
            <v>1680.85</v>
          </cell>
        </row>
        <row r="154">
          <cell r="H154">
            <v>1190</v>
          </cell>
        </row>
        <row r="214">
          <cell r="H214">
            <v>1942.08</v>
          </cell>
        </row>
      </sheetData>
      <sheetData sheetId="31"/>
      <sheetData sheetId="32"/>
      <sheetData sheetId="33"/>
      <sheetData sheetId="34">
        <row r="29">
          <cell r="H29">
            <v>1047.2</v>
          </cell>
        </row>
        <row r="30">
          <cell r="H30">
            <v>14781.59</v>
          </cell>
        </row>
        <row r="31">
          <cell r="H31">
            <v>21539</v>
          </cell>
        </row>
        <row r="32">
          <cell r="H32">
            <v>3849.65</v>
          </cell>
        </row>
        <row r="35">
          <cell r="H35">
            <v>13218.25</v>
          </cell>
        </row>
        <row r="36">
          <cell r="H36">
            <v>140</v>
          </cell>
        </row>
        <row r="37">
          <cell r="H37">
            <v>144.30000000000001</v>
          </cell>
        </row>
        <row r="40">
          <cell r="H40">
            <v>1428</v>
          </cell>
        </row>
        <row r="43">
          <cell r="H43">
            <v>178.5</v>
          </cell>
        </row>
        <row r="46">
          <cell r="H46">
            <v>136.55000000000001</v>
          </cell>
        </row>
        <row r="47">
          <cell r="H47">
            <v>3647.73</v>
          </cell>
        </row>
        <row r="48">
          <cell r="H48">
            <v>257.99</v>
          </cell>
        </row>
        <row r="49">
          <cell r="H49">
            <v>90.04</v>
          </cell>
        </row>
        <row r="53">
          <cell r="H53">
            <v>11480</v>
          </cell>
        </row>
        <row r="56">
          <cell r="H56">
            <v>3000</v>
          </cell>
        </row>
        <row r="65">
          <cell r="H65">
            <v>978</v>
          </cell>
        </row>
        <row r="68">
          <cell r="H68">
            <v>4260</v>
          </cell>
        </row>
        <row r="69">
          <cell r="H69">
            <v>4998</v>
          </cell>
        </row>
        <row r="73">
          <cell r="H73">
            <v>11335.94</v>
          </cell>
        </row>
      </sheetData>
      <sheetData sheetId="35"/>
      <sheetData sheetId="36">
        <row r="90">
          <cell r="H90">
            <v>593.9</v>
          </cell>
        </row>
      </sheetData>
      <sheetData sheetId="37"/>
      <sheetData sheetId="38"/>
      <sheetData sheetId="39">
        <row r="13">
          <cell r="H13">
            <v>11339.28</v>
          </cell>
        </row>
        <row r="14">
          <cell r="H14">
            <v>13625.5</v>
          </cell>
        </row>
        <row r="16">
          <cell r="H16">
            <v>45961.760000000002</v>
          </cell>
        </row>
        <row r="17">
          <cell r="H17">
            <v>5426.97</v>
          </cell>
        </row>
        <row r="18">
          <cell r="H18">
            <v>8407.35</v>
          </cell>
        </row>
        <row r="19">
          <cell r="H19">
            <v>7735</v>
          </cell>
        </row>
        <row r="20">
          <cell r="H20">
            <v>15596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698A-F297-4852-9474-F6AF00422434}">
  <sheetPr filterMode="1">
    <tabColor theme="2" tint="-0.249977111117893"/>
    <pageSetUpPr fitToPage="1"/>
  </sheetPr>
  <dimension ref="A1:U286"/>
  <sheetViews>
    <sheetView tabSelected="1" topLeftCell="A13" zoomScale="81" zoomScaleNormal="81" zoomScaleSheetLayoutView="70" workbookViewId="0">
      <selection activeCell="C286" sqref="C286"/>
    </sheetView>
  </sheetViews>
  <sheetFormatPr defaultColWidth="9" defaultRowHeight="14.4" outlineLevelRow="3" x14ac:dyDescent="0.3"/>
  <cols>
    <col min="1" max="1" width="4.19921875" style="1" customWidth="1"/>
    <col min="2" max="2" width="4.5" style="118" customWidth="1"/>
    <col min="3" max="3" width="68.09765625" style="119" customWidth="1"/>
    <col min="4" max="4" width="10.19921875" style="6" customWidth="1"/>
    <col min="5" max="5" width="13.8984375" style="6" bestFit="1" customWidth="1"/>
    <col min="6" max="6" width="12.69921875" style="120" customWidth="1"/>
    <col min="7" max="7" width="12.09765625" style="6" bestFit="1" customWidth="1"/>
    <col min="8" max="8" width="11.09765625" style="6" customWidth="1"/>
    <col min="9" max="9" width="11" style="6" customWidth="1"/>
    <col min="10" max="10" width="9.3984375" style="6" customWidth="1"/>
    <col min="11" max="11" width="10.8984375" style="119" customWidth="1"/>
    <col min="12" max="13" width="10.09765625" style="119" customWidth="1"/>
    <col min="14" max="14" width="0" style="1" hidden="1" customWidth="1"/>
    <col min="15" max="15" width="17.8984375" style="1" hidden="1" customWidth="1"/>
    <col min="16" max="17" width="0" style="1" hidden="1" customWidth="1"/>
    <col min="18" max="18" width="3.19921875" style="1" customWidth="1"/>
    <col min="19" max="16384" width="9" style="1"/>
  </cols>
  <sheetData>
    <row r="1" spans="1:21" ht="15.6" x14ac:dyDescent="0.3">
      <c r="B1" s="2"/>
      <c r="C1" s="3" t="s">
        <v>0</v>
      </c>
      <c r="D1" s="3"/>
      <c r="E1" s="3"/>
      <c r="F1" s="4"/>
      <c r="G1" s="3"/>
      <c r="H1" s="3"/>
      <c r="I1" s="5"/>
      <c r="J1" s="5"/>
      <c r="K1" s="307"/>
      <c r="L1" s="307"/>
      <c r="M1" s="307"/>
    </row>
    <row r="2" spans="1:21" ht="15.6" x14ac:dyDescent="0.3">
      <c r="B2" s="2"/>
      <c r="C2" s="383" t="s">
        <v>1</v>
      </c>
      <c r="D2" s="383"/>
      <c r="E2" s="383"/>
      <c r="F2" s="383"/>
      <c r="G2" s="3"/>
      <c r="H2" s="3"/>
      <c r="I2" s="5"/>
      <c r="J2" s="5"/>
      <c r="K2" s="307"/>
      <c r="L2" s="307"/>
      <c r="M2" s="307"/>
    </row>
    <row r="3" spans="1:21" ht="15.6" x14ac:dyDescent="0.3">
      <c r="B3" s="2"/>
      <c r="C3" s="7" t="s">
        <v>2</v>
      </c>
      <c r="D3" s="3"/>
      <c r="E3" s="8"/>
      <c r="F3" s="4"/>
      <c r="G3" s="313">
        <v>35</v>
      </c>
      <c r="H3" s="314">
        <v>25</v>
      </c>
      <c r="I3" s="315">
        <v>20</v>
      </c>
      <c r="J3" s="316">
        <v>20</v>
      </c>
      <c r="K3" s="378"/>
      <c r="L3" s="378"/>
      <c r="M3" s="378"/>
    </row>
    <row r="4" spans="1:21" ht="15.6" x14ac:dyDescent="0.3">
      <c r="B4" s="2"/>
      <c r="C4" s="3" t="s">
        <v>3</v>
      </c>
      <c r="D4" s="3"/>
      <c r="E4" s="8"/>
      <c r="F4" s="4"/>
      <c r="G4" s="313"/>
      <c r="H4" s="313"/>
      <c r="I4" s="317"/>
      <c r="J4" s="317"/>
      <c r="K4" s="378"/>
      <c r="L4" s="378"/>
      <c r="M4" s="378"/>
    </row>
    <row r="5" spans="1:21" ht="15.6" x14ac:dyDescent="0.3">
      <c r="B5" s="2"/>
      <c r="C5" s="400" t="s">
        <v>4</v>
      </c>
      <c r="D5" s="400"/>
      <c r="E5" s="400"/>
      <c r="F5" s="400"/>
      <c r="G5" s="400"/>
      <c r="H5" s="400"/>
      <c r="I5" s="400"/>
      <c r="J5" s="400"/>
      <c r="K5" s="401"/>
      <c r="L5" s="401"/>
      <c r="M5" s="401"/>
    </row>
    <row r="6" spans="1:21" ht="15.6" x14ac:dyDescent="0.3">
      <c r="B6" s="400" t="s">
        <v>668</v>
      </c>
      <c r="C6" s="400"/>
      <c r="D6" s="400"/>
      <c r="E6" s="400"/>
      <c r="F6" s="400"/>
      <c r="G6" s="400"/>
      <c r="H6" s="400"/>
      <c r="I6" s="400"/>
      <c r="J6" s="400"/>
      <c r="K6" s="401"/>
      <c r="L6" s="401"/>
      <c r="M6" s="401"/>
    </row>
    <row r="7" spans="1:21" ht="16.2" thickBot="1" x14ac:dyDescent="0.35">
      <c r="B7" s="2"/>
      <c r="C7" s="11"/>
      <c r="D7" s="12"/>
      <c r="E7" s="12"/>
      <c r="F7" s="13"/>
      <c r="G7" s="12"/>
      <c r="H7" s="12"/>
      <c r="K7" s="384" t="s">
        <v>6</v>
      </c>
      <c r="L7" s="384"/>
      <c r="M7" s="318"/>
    </row>
    <row r="8" spans="1:21" ht="15" customHeight="1" x14ac:dyDescent="0.3">
      <c r="B8" s="385" t="s">
        <v>7</v>
      </c>
      <c r="C8" s="386"/>
      <c r="D8" s="389" t="s">
        <v>8</v>
      </c>
      <c r="E8" s="392" t="s">
        <v>667</v>
      </c>
      <c r="F8" s="393"/>
      <c r="G8" s="393"/>
      <c r="H8" s="393"/>
      <c r="I8" s="393"/>
      <c r="J8" s="394"/>
      <c r="K8" s="379"/>
      <c r="L8" s="379"/>
      <c r="M8" s="380"/>
    </row>
    <row r="9" spans="1:21" ht="15" customHeight="1" x14ac:dyDescent="0.3">
      <c r="B9" s="387"/>
      <c r="C9" s="388"/>
      <c r="D9" s="390"/>
      <c r="E9" s="395" t="s">
        <v>9</v>
      </c>
      <c r="F9" s="396"/>
      <c r="G9" s="397" t="s">
        <v>10</v>
      </c>
      <c r="H9" s="398"/>
      <c r="I9" s="398"/>
      <c r="J9" s="399"/>
      <c r="K9" s="397"/>
      <c r="L9" s="399"/>
      <c r="M9" s="335"/>
    </row>
    <row r="10" spans="1:21" ht="71.400000000000006" customHeight="1" thickBot="1" x14ac:dyDescent="0.35">
      <c r="B10" s="387"/>
      <c r="C10" s="388"/>
      <c r="D10" s="391"/>
      <c r="E10" s="15" t="s">
        <v>11</v>
      </c>
      <c r="F10" s="16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319">
        <v>2023</v>
      </c>
      <c r="L10" s="319">
        <v>2024</v>
      </c>
      <c r="M10" s="320">
        <v>2025</v>
      </c>
    </row>
    <row r="11" spans="1:21" ht="46.5" customHeight="1" x14ac:dyDescent="0.3">
      <c r="B11" s="402" t="s">
        <v>17</v>
      </c>
      <c r="C11" s="403"/>
      <c r="D11" s="330"/>
      <c r="E11" s="331">
        <f>SUM(G11:J11)</f>
        <v>11350</v>
      </c>
      <c r="F11" s="332">
        <f>SUM(F12+F185)</f>
        <v>0</v>
      </c>
      <c r="G11" s="333">
        <f>SUM(G12+G185)</f>
        <v>2702</v>
      </c>
      <c r="H11" s="333">
        <f>SUM(H12+H185)</f>
        <v>2966</v>
      </c>
      <c r="I11" s="333">
        <f>SUM(I12+I185)</f>
        <v>2844</v>
      </c>
      <c r="J11" s="333">
        <f>SUM(J12+J185)</f>
        <v>2838</v>
      </c>
      <c r="K11" s="377">
        <f t="shared" ref="K11:M11" si="0">SUM(K12+K185)</f>
        <v>12038</v>
      </c>
      <c r="L11" s="377">
        <f t="shared" si="0"/>
        <v>12880.2</v>
      </c>
      <c r="M11" s="382">
        <f t="shared" si="0"/>
        <v>13783.673999999999</v>
      </c>
    </row>
    <row r="12" spans="1:21" ht="19.5" customHeight="1" x14ac:dyDescent="0.3">
      <c r="B12" s="404" t="s">
        <v>18</v>
      </c>
      <c r="C12" s="405"/>
      <c r="D12" s="24"/>
      <c r="E12" s="217">
        <f t="shared" ref="E12:E74" si="1">SUM(G12:J12)</f>
        <v>11250</v>
      </c>
      <c r="F12" s="219">
        <f>SUM(F13+F177)</f>
        <v>0</v>
      </c>
      <c r="G12" s="220">
        <f>SUM(G13+G177)</f>
        <v>2602</v>
      </c>
      <c r="H12" s="220">
        <f>SUM(H13+H177)</f>
        <v>2966</v>
      </c>
      <c r="I12" s="220">
        <f>SUM(I13+I177)</f>
        <v>2844</v>
      </c>
      <c r="J12" s="220">
        <f>SUM(J13+J177)</f>
        <v>2838</v>
      </c>
      <c r="K12" s="381">
        <f t="shared" ref="K12:M12" si="2">SUM(K13+K177)</f>
        <v>12038</v>
      </c>
      <c r="L12" s="381">
        <f t="shared" si="2"/>
        <v>12880.2</v>
      </c>
      <c r="M12" s="381">
        <f t="shared" si="2"/>
        <v>13783.673999999999</v>
      </c>
    </row>
    <row r="13" spans="1:21" ht="27" customHeight="1" x14ac:dyDescent="0.3">
      <c r="B13" s="406" t="s">
        <v>19</v>
      </c>
      <c r="C13" s="407"/>
      <c r="D13" s="28" t="s">
        <v>20</v>
      </c>
      <c r="E13" s="217">
        <f t="shared" si="1"/>
        <v>11250</v>
      </c>
      <c r="F13" s="219">
        <f>SUM(F14+F48+F144+F150)</f>
        <v>0</v>
      </c>
      <c r="G13" s="220">
        <f>SUM(G14+G48+G144+G150)</f>
        <v>2602</v>
      </c>
      <c r="H13" s="220">
        <f>SUM(H14+H48+H144+H150)</f>
        <v>2966</v>
      </c>
      <c r="I13" s="220">
        <f>SUM(I14+I48+I144+I150)</f>
        <v>2844</v>
      </c>
      <c r="J13" s="220">
        <f>SUM(J14+J48+J144+J150)</f>
        <v>2838</v>
      </c>
      <c r="K13" s="381">
        <f t="shared" ref="K13:M13" si="3">SUM(K14+K48+K144+K150)</f>
        <v>12038</v>
      </c>
      <c r="L13" s="381">
        <f t="shared" si="3"/>
        <v>12880.2</v>
      </c>
      <c r="M13" s="381">
        <f t="shared" si="3"/>
        <v>13783.673999999999</v>
      </c>
    </row>
    <row r="14" spans="1:21" ht="15.75" customHeight="1" x14ac:dyDescent="0.3">
      <c r="B14" s="408" t="s">
        <v>21</v>
      </c>
      <c r="C14" s="409"/>
      <c r="D14" s="28" t="s">
        <v>22</v>
      </c>
      <c r="E14" s="217">
        <f>SUM(G14:J14)</f>
        <v>11250</v>
      </c>
      <c r="F14" s="221">
        <f>SUM(F15+F40)</f>
        <v>0</v>
      </c>
      <c r="G14" s="217">
        <f t="shared" ref="G14:J14" si="4">SUM(G15,G40,G32)</f>
        <v>2602</v>
      </c>
      <c r="H14" s="217">
        <f t="shared" si="4"/>
        <v>2966</v>
      </c>
      <c r="I14" s="217">
        <f t="shared" si="4"/>
        <v>2844</v>
      </c>
      <c r="J14" s="217">
        <f t="shared" si="4"/>
        <v>2838</v>
      </c>
      <c r="K14" s="381">
        <f>K15+K32+K40</f>
        <v>12038</v>
      </c>
      <c r="L14" s="381">
        <f t="shared" ref="L14:M14" si="5">L15+L32+L40</f>
        <v>12880.2</v>
      </c>
      <c r="M14" s="381">
        <f t="shared" si="5"/>
        <v>13783.673999999999</v>
      </c>
    </row>
    <row r="15" spans="1:21" s="30" customFormat="1" ht="27" customHeight="1" outlineLevel="1" x14ac:dyDescent="0.3">
      <c r="B15" s="408" t="s">
        <v>23</v>
      </c>
      <c r="C15" s="409"/>
      <c r="D15" s="28" t="s">
        <v>24</v>
      </c>
      <c r="E15" s="217">
        <f t="shared" si="1"/>
        <v>10857</v>
      </c>
      <c r="F15" s="222">
        <f t="shared" ref="F15:J15" si="6">SUM(F16:F31)</f>
        <v>0</v>
      </c>
      <c r="G15" s="217">
        <f t="shared" si="6"/>
        <v>2544</v>
      </c>
      <c r="H15" s="217">
        <f t="shared" si="6"/>
        <v>2755</v>
      </c>
      <c r="I15" s="217">
        <f t="shared" si="6"/>
        <v>2782</v>
      </c>
      <c r="J15" s="217">
        <f t="shared" si="6"/>
        <v>2776</v>
      </c>
      <c r="K15" s="381">
        <f>K16+K17+K19+K20+K30</f>
        <v>11617</v>
      </c>
      <c r="L15" s="381">
        <f t="shared" ref="L15:M15" si="7">L16+L17+L19+L20+L30</f>
        <v>12430</v>
      </c>
      <c r="M15" s="381">
        <f t="shared" si="7"/>
        <v>13302</v>
      </c>
      <c r="N15" s="1"/>
      <c r="U15" s="224"/>
    </row>
    <row r="16" spans="1:21" ht="15.6" outlineLevel="2" x14ac:dyDescent="0.3">
      <c r="A16" s="33"/>
      <c r="B16" s="34"/>
      <c r="C16" s="35" t="s">
        <v>26</v>
      </c>
      <c r="D16" s="36" t="s">
        <v>27</v>
      </c>
      <c r="E16" s="217">
        <f>SUM(G16:J16)</f>
        <v>9263</v>
      </c>
      <c r="F16" s="37">
        <v>0</v>
      </c>
      <c r="G16" s="37">
        <v>2161</v>
      </c>
      <c r="H16" s="334">
        <f>2161+186</f>
        <v>2347</v>
      </c>
      <c r="I16" s="37">
        <v>2373</v>
      </c>
      <c r="J16" s="37">
        <v>2382</v>
      </c>
      <c r="K16" s="321">
        <v>9911</v>
      </c>
      <c r="L16" s="321">
        <v>10605</v>
      </c>
      <c r="M16" s="336">
        <v>11348</v>
      </c>
    </row>
    <row r="17" spans="1:17" ht="15.75" hidden="1" customHeight="1" outlineLevel="2" x14ac:dyDescent="0.3">
      <c r="A17" s="33"/>
      <c r="B17" s="40"/>
      <c r="C17" s="35" t="s">
        <v>28</v>
      </c>
      <c r="D17" s="36" t="s">
        <v>29</v>
      </c>
      <c r="E17" s="217">
        <f t="shared" si="1"/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21">
        <f>E17</f>
        <v>0</v>
      </c>
      <c r="L17" s="321">
        <v>0</v>
      </c>
      <c r="M17" s="336">
        <v>0</v>
      </c>
    </row>
    <row r="18" spans="1:17" ht="14.25" hidden="1" customHeight="1" outlineLevel="2" x14ac:dyDescent="0.3">
      <c r="A18" s="33"/>
      <c r="B18" s="40"/>
      <c r="C18" s="35" t="s">
        <v>30</v>
      </c>
      <c r="D18" s="36" t="s">
        <v>31</v>
      </c>
      <c r="E18" s="217">
        <f t="shared" si="1"/>
        <v>0</v>
      </c>
      <c r="F18" s="37">
        <v>0</v>
      </c>
      <c r="G18" s="41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</row>
    <row r="19" spans="1:17" ht="15.6" outlineLevel="2" x14ac:dyDescent="0.3">
      <c r="A19" s="33"/>
      <c r="B19" s="34"/>
      <c r="C19" s="35" t="s">
        <v>32</v>
      </c>
      <c r="D19" s="36" t="s">
        <v>33</v>
      </c>
      <c r="E19" s="217">
        <f>SUM(G19:J19)</f>
        <v>1127</v>
      </c>
      <c r="F19" s="37">
        <v>0</v>
      </c>
      <c r="G19" s="37">
        <v>263</v>
      </c>
      <c r="H19" s="37">
        <v>283</v>
      </c>
      <c r="I19" s="37">
        <v>284</v>
      </c>
      <c r="J19" s="37">
        <v>297</v>
      </c>
      <c r="K19" s="321">
        <v>1206</v>
      </c>
      <c r="L19" s="321">
        <v>1290</v>
      </c>
      <c r="M19" s="336">
        <v>1381</v>
      </c>
    </row>
    <row r="20" spans="1:17" ht="15.6" outlineLevel="2" x14ac:dyDescent="0.3">
      <c r="A20" s="33"/>
      <c r="B20" s="34"/>
      <c r="C20" s="35" t="s">
        <v>34</v>
      </c>
      <c r="D20" s="36" t="s">
        <v>35</v>
      </c>
      <c r="E20" s="217">
        <f>SUM(G20:J20)</f>
        <v>87</v>
      </c>
      <c r="F20" s="37">
        <v>0</v>
      </c>
      <c r="G20" s="37">
        <v>22</v>
      </c>
      <c r="H20" s="37">
        <v>22</v>
      </c>
      <c r="I20" s="37">
        <v>22</v>
      </c>
      <c r="J20" s="37">
        <v>21</v>
      </c>
      <c r="K20" s="321">
        <v>93</v>
      </c>
      <c r="L20" s="321">
        <v>100</v>
      </c>
      <c r="M20" s="336">
        <v>107</v>
      </c>
    </row>
    <row r="21" spans="1:17" ht="15.6" hidden="1" outlineLevel="2" x14ac:dyDescent="0.3">
      <c r="A21" s="33"/>
      <c r="B21" s="34"/>
      <c r="C21" s="35" t="s">
        <v>36</v>
      </c>
      <c r="D21" s="36" t="s">
        <v>37</v>
      </c>
      <c r="E21" s="217">
        <f t="shared" si="1"/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</row>
    <row r="22" spans="1:17" ht="15.6" hidden="1" outlineLevel="2" x14ac:dyDescent="0.3">
      <c r="A22" s="33"/>
      <c r="B22" s="34"/>
      <c r="C22" s="35" t="s">
        <v>38</v>
      </c>
      <c r="D22" s="36" t="s">
        <v>39</v>
      </c>
      <c r="E22" s="217">
        <f t="shared" si="1"/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7" ht="15.6" hidden="1" outlineLevel="2" x14ac:dyDescent="0.3">
      <c r="A23" s="33"/>
      <c r="B23" s="34"/>
      <c r="C23" s="35" t="s">
        <v>40</v>
      </c>
      <c r="D23" s="36" t="s">
        <v>41</v>
      </c>
      <c r="E23" s="217">
        <f t="shared" si="1"/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</row>
    <row r="24" spans="1:17" ht="15.6" hidden="1" outlineLevel="2" x14ac:dyDescent="0.3">
      <c r="A24" s="33"/>
      <c r="B24" s="34"/>
      <c r="C24" s="35" t="s">
        <v>42</v>
      </c>
      <c r="D24" s="36" t="s">
        <v>43</v>
      </c>
      <c r="E24" s="217">
        <f t="shared" si="1"/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</row>
    <row r="25" spans="1:17" ht="15.6" hidden="1" outlineLevel="2" x14ac:dyDescent="0.3">
      <c r="A25" s="33"/>
      <c r="B25" s="34"/>
      <c r="C25" s="35" t="s">
        <v>44</v>
      </c>
      <c r="D25" s="36" t="s">
        <v>45</v>
      </c>
      <c r="E25" s="217">
        <f t="shared" si="1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</row>
    <row r="26" spans="1:17" ht="15.6" hidden="1" outlineLevel="2" x14ac:dyDescent="0.3">
      <c r="A26" s="33"/>
      <c r="B26" s="46"/>
      <c r="C26" s="47" t="s">
        <v>46</v>
      </c>
      <c r="D26" s="36" t="s">
        <v>47</v>
      </c>
      <c r="E26" s="217">
        <f t="shared" si="1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</row>
    <row r="27" spans="1:17" ht="15.6" hidden="1" outlineLevel="2" x14ac:dyDescent="0.3">
      <c r="A27" s="33"/>
      <c r="B27" s="46"/>
      <c r="C27" s="47" t="s">
        <v>48</v>
      </c>
      <c r="D27" s="36" t="s">
        <v>49</v>
      </c>
      <c r="E27" s="217">
        <f t="shared" si="1"/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</row>
    <row r="28" spans="1:17" ht="15.6" hidden="1" outlineLevel="2" x14ac:dyDescent="0.3">
      <c r="A28" s="33"/>
      <c r="B28" s="46"/>
      <c r="C28" s="47" t="s">
        <v>50</v>
      </c>
      <c r="D28" s="36" t="s">
        <v>51</v>
      </c>
      <c r="E28" s="217">
        <f t="shared" si="1"/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</row>
    <row r="29" spans="1:17" ht="15.6" hidden="1" outlineLevel="2" x14ac:dyDescent="0.3">
      <c r="A29" s="33"/>
      <c r="B29" s="46"/>
      <c r="C29" s="47" t="s">
        <v>52</v>
      </c>
      <c r="D29" s="36" t="s">
        <v>53</v>
      </c>
      <c r="E29" s="217">
        <f t="shared" si="1"/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</row>
    <row r="30" spans="1:17" ht="15.6" outlineLevel="2" x14ac:dyDescent="0.3">
      <c r="A30" s="33"/>
      <c r="B30" s="46"/>
      <c r="C30" s="47" t="s">
        <v>54</v>
      </c>
      <c r="D30" s="36" t="s">
        <v>55</v>
      </c>
      <c r="E30" s="217">
        <f>SUM(G30:J30)</f>
        <v>380</v>
      </c>
      <c r="F30" s="37">
        <v>0</v>
      </c>
      <c r="G30" s="37">
        <v>98</v>
      </c>
      <c r="H30" s="37">
        <v>103</v>
      </c>
      <c r="I30" s="37">
        <v>103</v>
      </c>
      <c r="J30" s="37">
        <v>76</v>
      </c>
      <c r="K30" s="321">
        <v>407</v>
      </c>
      <c r="L30" s="321">
        <v>435</v>
      </c>
      <c r="M30" s="336">
        <v>466</v>
      </c>
    </row>
    <row r="31" spans="1:17" ht="15.6" hidden="1" outlineLevel="2" x14ac:dyDescent="0.3">
      <c r="A31" s="33"/>
      <c r="B31" s="46"/>
      <c r="C31" s="35" t="s">
        <v>56</v>
      </c>
      <c r="D31" s="36" t="s">
        <v>57</v>
      </c>
      <c r="E31" s="217">
        <f t="shared" si="1"/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</row>
    <row r="32" spans="1:17" ht="15.6" outlineLevel="1" x14ac:dyDescent="0.3">
      <c r="A32" s="33"/>
      <c r="B32" s="46" t="s">
        <v>58</v>
      </c>
      <c r="C32" s="35"/>
      <c r="D32" s="36" t="s">
        <v>59</v>
      </c>
      <c r="E32" s="217">
        <f>SUM(G32:J32)</f>
        <v>150</v>
      </c>
      <c r="F32" s="37">
        <f t="shared" ref="F32:M32" si="8">SUM(F33:F39)</f>
        <v>0</v>
      </c>
      <c r="G32" s="37">
        <f t="shared" si="8"/>
        <v>0</v>
      </c>
      <c r="H32" s="37">
        <f t="shared" si="8"/>
        <v>150</v>
      </c>
      <c r="I32" s="37">
        <f t="shared" si="8"/>
        <v>0</v>
      </c>
      <c r="J32" s="37">
        <f t="shared" si="8"/>
        <v>0</v>
      </c>
      <c r="K32" s="336">
        <f t="shared" si="8"/>
        <v>161</v>
      </c>
      <c r="L32" s="336">
        <f t="shared" si="8"/>
        <v>172</v>
      </c>
      <c r="M32" s="336">
        <f t="shared" si="8"/>
        <v>184</v>
      </c>
    </row>
    <row r="33" spans="1:17" ht="16.5" hidden="1" customHeight="1" outlineLevel="2" thickBot="1" x14ac:dyDescent="0.35">
      <c r="A33" s="33"/>
      <c r="B33" s="46"/>
      <c r="C33" s="35" t="s">
        <v>60</v>
      </c>
      <c r="D33" s="36" t="s">
        <v>61</v>
      </c>
      <c r="E33" s="217">
        <f t="shared" si="1"/>
        <v>0</v>
      </c>
      <c r="F33" s="37"/>
      <c r="G33" s="37"/>
      <c r="H33" s="37"/>
      <c r="I33" s="37"/>
      <c r="J33" s="37"/>
      <c r="K33" s="37"/>
      <c r="L33" s="37">
        <v>0</v>
      </c>
      <c r="M33" s="37">
        <v>0</v>
      </c>
    </row>
    <row r="34" spans="1:17" ht="16.5" hidden="1" customHeight="1" outlineLevel="2" thickBot="1" x14ac:dyDescent="0.35">
      <c r="A34" s="33"/>
      <c r="B34" s="46"/>
      <c r="C34" s="35" t="s">
        <v>62</v>
      </c>
      <c r="D34" s="36" t="s">
        <v>63</v>
      </c>
      <c r="E34" s="217">
        <f t="shared" si="1"/>
        <v>0</v>
      </c>
      <c r="F34" s="37"/>
      <c r="G34" s="37"/>
      <c r="H34" s="37"/>
      <c r="I34" s="37"/>
      <c r="J34" s="37"/>
      <c r="K34" s="37"/>
      <c r="L34" s="37">
        <v>0</v>
      </c>
      <c r="M34" s="37">
        <v>0</v>
      </c>
    </row>
    <row r="35" spans="1:17" ht="16.5" hidden="1" customHeight="1" outlineLevel="2" thickBot="1" x14ac:dyDescent="0.35">
      <c r="A35" s="33"/>
      <c r="B35" s="46"/>
      <c r="C35" s="35" t="s">
        <v>64</v>
      </c>
      <c r="D35" s="36" t="s">
        <v>65</v>
      </c>
      <c r="E35" s="217">
        <f t="shared" si="1"/>
        <v>0</v>
      </c>
      <c r="F35" s="37"/>
      <c r="G35" s="37"/>
      <c r="H35" s="37"/>
      <c r="I35" s="37"/>
      <c r="J35" s="37"/>
      <c r="K35" s="37"/>
      <c r="L35" s="37">
        <v>0</v>
      </c>
      <c r="M35" s="37">
        <v>0</v>
      </c>
    </row>
    <row r="36" spans="1:17" ht="16.5" hidden="1" customHeight="1" outlineLevel="2" thickBot="1" x14ac:dyDescent="0.35">
      <c r="A36" s="33"/>
      <c r="B36" s="46"/>
      <c r="C36" s="35" t="s">
        <v>66</v>
      </c>
      <c r="D36" s="36" t="s">
        <v>67</v>
      </c>
      <c r="E36" s="217">
        <f t="shared" si="1"/>
        <v>0</v>
      </c>
      <c r="F36" s="37"/>
      <c r="G36" s="37"/>
      <c r="H36" s="37"/>
      <c r="I36" s="37"/>
      <c r="J36" s="37"/>
      <c r="K36" s="37"/>
      <c r="L36" s="37">
        <v>0</v>
      </c>
      <c r="M36" s="37">
        <v>0</v>
      </c>
    </row>
    <row r="37" spans="1:17" ht="16.5" hidden="1" customHeight="1" outlineLevel="2" thickBot="1" x14ac:dyDescent="0.35">
      <c r="A37" s="33"/>
      <c r="B37" s="46"/>
      <c r="C37" s="35" t="s">
        <v>68</v>
      </c>
      <c r="D37" s="36" t="s">
        <v>69</v>
      </c>
      <c r="E37" s="217">
        <f t="shared" si="1"/>
        <v>0</v>
      </c>
      <c r="F37" s="37"/>
      <c r="G37" s="37"/>
      <c r="H37" s="37"/>
      <c r="I37" s="37"/>
      <c r="J37" s="37"/>
      <c r="K37" s="37"/>
      <c r="L37" s="37">
        <v>0</v>
      </c>
      <c r="M37" s="37">
        <v>0</v>
      </c>
    </row>
    <row r="38" spans="1:17" ht="16.5" customHeight="1" outlineLevel="2" x14ac:dyDescent="0.3">
      <c r="A38" s="33"/>
      <c r="B38" s="46"/>
      <c r="C38" s="35" t="s">
        <v>70</v>
      </c>
      <c r="D38" s="36" t="s">
        <v>71</v>
      </c>
      <c r="E38" s="217">
        <f t="shared" si="1"/>
        <v>150</v>
      </c>
      <c r="F38" s="37">
        <v>0</v>
      </c>
      <c r="G38" s="37">
        <v>0</v>
      </c>
      <c r="H38" s="37">
        <v>150</v>
      </c>
      <c r="I38" s="37">
        <v>0</v>
      </c>
      <c r="J38" s="37">
        <v>0</v>
      </c>
      <c r="K38" s="321">
        <v>161</v>
      </c>
      <c r="L38" s="321">
        <v>172</v>
      </c>
      <c r="M38" s="336">
        <v>184</v>
      </c>
    </row>
    <row r="39" spans="1:17" ht="16.5" hidden="1" customHeight="1" outlineLevel="2" thickBot="1" x14ac:dyDescent="0.35">
      <c r="A39" s="33"/>
      <c r="B39" s="46"/>
      <c r="C39" s="35" t="s">
        <v>72</v>
      </c>
      <c r="D39" s="36" t="s">
        <v>73</v>
      </c>
      <c r="E39" s="217">
        <f t="shared" si="1"/>
        <v>0</v>
      </c>
      <c r="F39" s="37"/>
      <c r="G39" s="37"/>
      <c r="H39" s="37"/>
      <c r="I39" s="37"/>
      <c r="J39" s="37"/>
      <c r="K39" s="37"/>
      <c r="L39" s="37">
        <v>0</v>
      </c>
      <c r="M39" s="322">
        <v>0</v>
      </c>
    </row>
    <row r="40" spans="1:17" s="30" customFormat="1" ht="15.6" outlineLevel="1" x14ac:dyDescent="0.3">
      <c r="A40" s="55"/>
      <c r="B40" s="46" t="s">
        <v>74</v>
      </c>
      <c r="C40" s="35"/>
      <c r="D40" s="36" t="s">
        <v>75</v>
      </c>
      <c r="E40" s="217">
        <f>SUM(G40:J40)</f>
        <v>243</v>
      </c>
      <c r="F40" s="37">
        <f>SUM(F41:F46)</f>
        <v>0</v>
      </c>
      <c r="G40" s="37">
        <f t="shared" ref="G40" si="9">SUM(G41:G47)</f>
        <v>58</v>
      </c>
      <c r="H40" s="37">
        <v>61</v>
      </c>
      <c r="I40" s="37">
        <v>62</v>
      </c>
      <c r="J40" s="37">
        <v>62</v>
      </c>
      <c r="K40" s="321">
        <f>K47</f>
        <v>260</v>
      </c>
      <c r="L40" s="321">
        <f>K40*7%+K40</f>
        <v>278.2</v>
      </c>
      <c r="M40" s="336">
        <f>L40*7%+L40</f>
        <v>297.67399999999998</v>
      </c>
      <c r="N40" s="1"/>
    </row>
    <row r="41" spans="1:17" ht="16.5" hidden="1" customHeight="1" outlineLevel="2" thickBot="1" x14ac:dyDescent="0.35">
      <c r="A41" s="33"/>
      <c r="B41" s="46"/>
      <c r="C41" s="35" t="s">
        <v>76</v>
      </c>
      <c r="D41" s="36" t="s">
        <v>77</v>
      </c>
      <c r="E41" s="217">
        <f t="shared" si="1"/>
        <v>0</v>
      </c>
      <c r="F41" s="37"/>
      <c r="G41" s="37"/>
      <c r="H41" s="37"/>
      <c r="I41" s="37"/>
      <c r="J41" s="37"/>
      <c r="K41" s="37"/>
      <c r="L41" s="37"/>
      <c r="M41" s="37"/>
    </row>
    <row r="42" spans="1:17" ht="16.5" hidden="1" customHeight="1" outlineLevel="2" thickBot="1" x14ac:dyDescent="0.35">
      <c r="A42" s="33"/>
      <c r="B42" s="46"/>
      <c r="C42" s="35" t="s">
        <v>78</v>
      </c>
      <c r="D42" s="36" t="s">
        <v>79</v>
      </c>
      <c r="E42" s="217">
        <f t="shared" si="1"/>
        <v>0</v>
      </c>
      <c r="F42" s="37"/>
      <c r="G42" s="37"/>
      <c r="H42" s="37"/>
      <c r="I42" s="37"/>
      <c r="J42" s="37"/>
      <c r="K42" s="37"/>
      <c r="L42" s="37"/>
      <c r="M42" s="37"/>
    </row>
    <row r="43" spans="1:17" ht="16.5" hidden="1" customHeight="1" outlineLevel="2" thickBot="1" x14ac:dyDescent="0.35">
      <c r="A43" s="33"/>
      <c r="B43" s="46"/>
      <c r="C43" s="35" t="s">
        <v>80</v>
      </c>
      <c r="D43" s="36" t="s">
        <v>81</v>
      </c>
      <c r="E43" s="217">
        <f t="shared" si="1"/>
        <v>0</v>
      </c>
      <c r="F43" s="37"/>
      <c r="G43" s="37"/>
      <c r="H43" s="37"/>
      <c r="I43" s="37"/>
      <c r="J43" s="37"/>
      <c r="K43" s="37"/>
      <c r="L43" s="37"/>
      <c r="M43" s="37"/>
    </row>
    <row r="44" spans="1:17" ht="16.5" hidden="1" customHeight="1" outlineLevel="2" thickBot="1" x14ac:dyDescent="0.35">
      <c r="A44" s="33"/>
      <c r="B44" s="46"/>
      <c r="C44" s="35" t="s">
        <v>82</v>
      </c>
      <c r="D44" s="36" t="s">
        <v>83</v>
      </c>
      <c r="E44" s="217">
        <f t="shared" si="1"/>
        <v>0</v>
      </c>
      <c r="F44" s="37"/>
      <c r="G44" s="37"/>
      <c r="H44" s="37"/>
      <c r="I44" s="37"/>
      <c r="J44" s="37"/>
      <c r="K44" s="37"/>
      <c r="L44" s="37"/>
      <c r="M44" s="37"/>
    </row>
    <row r="45" spans="1:17" ht="16.5" hidden="1" customHeight="1" outlineLevel="2" thickBot="1" x14ac:dyDescent="0.35">
      <c r="A45" s="33"/>
      <c r="B45" s="46"/>
      <c r="C45" s="35" t="s">
        <v>84</v>
      </c>
      <c r="D45" s="36" t="s">
        <v>85</v>
      </c>
      <c r="E45" s="217">
        <f t="shared" si="1"/>
        <v>0</v>
      </c>
      <c r="F45" s="37"/>
      <c r="G45" s="37"/>
      <c r="H45" s="37"/>
      <c r="I45" s="37"/>
      <c r="J45" s="37"/>
      <c r="K45" s="37"/>
      <c r="L45" s="37"/>
      <c r="M45" s="37"/>
    </row>
    <row r="46" spans="1:17" ht="16.5" hidden="1" customHeight="1" outlineLevel="2" thickBot="1" x14ac:dyDescent="0.35">
      <c r="A46" s="33"/>
      <c r="B46" s="46"/>
      <c r="C46" s="35" t="s">
        <v>86</v>
      </c>
      <c r="D46" s="36" t="s">
        <v>87</v>
      </c>
      <c r="E46" s="217">
        <f t="shared" si="1"/>
        <v>0</v>
      </c>
      <c r="F46" s="37"/>
      <c r="G46" s="37"/>
      <c r="H46" s="37"/>
      <c r="I46" s="37"/>
      <c r="J46" s="37"/>
      <c r="K46" s="37"/>
      <c r="L46" s="37"/>
      <c r="M46" s="37"/>
    </row>
    <row r="47" spans="1:17" ht="16.5" customHeight="1" outlineLevel="2" x14ac:dyDescent="0.3">
      <c r="A47" s="33"/>
      <c r="B47" s="46"/>
      <c r="C47" s="35" t="s">
        <v>88</v>
      </c>
      <c r="D47" s="36" t="s">
        <v>89</v>
      </c>
      <c r="E47" s="217">
        <f t="shared" si="1"/>
        <v>243</v>
      </c>
      <c r="F47" s="37">
        <v>0</v>
      </c>
      <c r="G47" s="37">
        <v>58</v>
      </c>
      <c r="H47" s="37">
        <v>61</v>
      </c>
      <c r="I47" s="37">
        <v>62</v>
      </c>
      <c r="J47" s="37">
        <v>62</v>
      </c>
      <c r="K47" s="321">
        <v>260</v>
      </c>
      <c r="L47" s="321">
        <v>278</v>
      </c>
      <c r="M47" s="336">
        <v>298</v>
      </c>
      <c r="O47" s="1" t="s">
        <v>537</v>
      </c>
      <c r="Q47" s="1" t="s">
        <v>538</v>
      </c>
    </row>
    <row r="48" spans="1:17" ht="27" hidden="1" customHeight="1" x14ac:dyDescent="0.3">
      <c r="B48" s="46" t="s">
        <v>90</v>
      </c>
      <c r="C48" s="35"/>
      <c r="D48" s="36" t="s">
        <v>91</v>
      </c>
      <c r="E48" s="217">
        <f>SUM(G48:J48)</f>
        <v>0</v>
      </c>
      <c r="F48" s="37">
        <f>SUM(F49,F60,F61,F64,F69,F73,F76:F90,F93,F94,F95)</f>
        <v>0</v>
      </c>
      <c r="G48" s="37">
        <f>SUM(G49,G60,G61,G64,G69,G73,G76:G90,G93,G94,G95)</f>
        <v>0</v>
      </c>
      <c r="H48" s="37">
        <f>SUM(H49,H60,H61,H64,H69,H73,H76:H90,H93,H94,H95)</f>
        <v>0</v>
      </c>
      <c r="I48" s="37">
        <f>SUM(I49,I60,I61,I64,I69,I73,I76:I90,I93,I94,I95)</f>
        <v>0</v>
      </c>
      <c r="J48" s="37">
        <f>SUM(J49,J60,J61,J64,J69,J73,J76:J90,J93,J94,J95)</f>
        <v>0</v>
      </c>
      <c r="K48" s="37"/>
      <c r="L48" s="37"/>
      <c r="M48" s="37"/>
      <c r="O48" s="49">
        <f>SUM(O49,O60,O61,O64,O69,O73,O76:O90,O93,O94,O95)</f>
        <v>700</v>
      </c>
      <c r="P48" s="139">
        <f t="shared" ref="P48:P79" si="10">G48+H48+O48</f>
        <v>700</v>
      </c>
      <c r="Q48" s="140">
        <f t="shared" ref="Q48:Q79" si="11">E48-G48-H48-O48</f>
        <v>-700</v>
      </c>
    </row>
    <row r="49" spans="2:17" s="30" customFormat="1" ht="16.5" hidden="1" customHeight="1" outlineLevel="1" thickBot="1" x14ac:dyDescent="0.35">
      <c r="B49" s="46" t="s">
        <v>92</v>
      </c>
      <c r="C49" s="35"/>
      <c r="D49" s="36" t="s">
        <v>93</v>
      </c>
      <c r="E49" s="217">
        <f t="shared" si="1"/>
        <v>0</v>
      </c>
      <c r="F49" s="37">
        <f>SUM(F50:F59)</f>
        <v>0</v>
      </c>
      <c r="G49" s="37">
        <f>SUM(G50:G59)</f>
        <v>0</v>
      </c>
      <c r="H49" s="37">
        <f>SUM(H50:H59)</f>
        <v>0</v>
      </c>
      <c r="I49" s="37">
        <f>SUM(I50:I59)</f>
        <v>0</v>
      </c>
      <c r="J49" s="37">
        <f>SUM(J50:J59)</f>
        <v>0</v>
      </c>
      <c r="K49" s="37"/>
      <c r="L49" s="37"/>
      <c r="M49" s="37"/>
      <c r="N49" s="139">
        <f t="shared" ref="N49:N80" si="12">E49-G49-H49-I49</f>
        <v>0</v>
      </c>
      <c r="O49" s="49">
        <f>SUM(O50:O59)</f>
        <v>590</v>
      </c>
      <c r="P49" s="139">
        <f t="shared" si="10"/>
        <v>590</v>
      </c>
      <c r="Q49" s="140">
        <f t="shared" si="11"/>
        <v>-590</v>
      </c>
    </row>
    <row r="50" spans="2:17" ht="16.5" hidden="1" customHeight="1" outlineLevel="2" thickBot="1" x14ac:dyDescent="0.35">
      <c r="B50" s="46"/>
      <c r="C50" s="35" t="s">
        <v>94</v>
      </c>
      <c r="D50" s="36" t="s">
        <v>95</v>
      </c>
      <c r="E50" s="217">
        <f>SUBTOTAL(9,G50:J50)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/>
      <c r="L50" s="37"/>
      <c r="M50" s="37"/>
      <c r="N50" s="139">
        <f t="shared" si="12"/>
        <v>0</v>
      </c>
      <c r="O50" s="140">
        <f>54-G50-H50</f>
        <v>54</v>
      </c>
      <c r="P50" s="139">
        <f t="shared" si="10"/>
        <v>54</v>
      </c>
      <c r="Q50" s="140">
        <f t="shared" si="11"/>
        <v>-54</v>
      </c>
    </row>
    <row r="51" spans="2:17" ht="16.5" hidden="1" customHeight="1" outlineLevel="2" thickBot="1" x14ac:dyDescent="0.35">
      <c r="B51" s="46"/>
      <c r="C51" s="35" t="s">
        <v>96</v>
      </c>
      <c r="D51" s="36" t="s">
        <v>97</v>
      </c>
      <c r="E51" s="217">
        <f t="shared" ref="E51:E60" si="13">SUBTOTAL(9,G51:J51)</f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/>
      <c r="L51" s="37"/>
      <c r="M51" s="37"/>
      <c r="N51" s="139">
        <f t="shared" si="12"/>
        <v>0</v>
      </c>
      <c r="P51" s="139">
        <f t="shared" si="10"/>
        <v>0</v>
      </c>
      <c r="Q51" s="140">
        <f t="shared" si="11"/>
        <v>0</v>
      </c>
    </row>
    <row r="52" spans="2:17" ht="16.5" hidden="1" customHeight="1" outlineLevel="2" thickBot="1" x14ac:dyDescent="0.35">
      <c r="B52" s="46"/>
      <c r="C52" s="35" t="s">
        <v>98</v>
      </c>
      <c r="D52" s="36" t="s">
        <v>99</v>
      </c>
      <c r="E52" s="217">
        <f t="shared" si="13"/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/>
      <c r="L52" s="37"/>
      <c r="M52" s="37"/>
      <c r="N52" s="139">
        <f t="shared" si="12"/>
        <v>0</v>
      </c>
      <c r="P52" s="139">
        <f t="shared" si="10"/>
        <v>0</v>
      </c>
      <c r="Q52" s="140">
        <f t="shared" si="11"/>
        <v>0</v>
      </c>
    </row>
    <row r="53" spans="2:17" ht="16.5" hidden="1" customHeight="1" outlineLevel="2" thickBot="1" x14ac:dyDescent="0.35">
      <c r="B53" s="46"/>
      <c r="C53" s="35" t="s">
        <v>100</v>
      </c>
      <c r="D53" s="36" t="s">
        <v>101</v>
      </c>
      <c r="E53" s="217">
        <f t="shared" si="13"/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/>
      <c r="L53" s="37"/>
      <c r="M53" s="37"/>
      <c r="N53" s="139">
        <f t="shared" si="12"/>
        <v>0</v>
      </c>
      <c r="O53" s="140">
        <f>6-G53-H53</f>
        <v>6</v>
      </c>
      <c r="P53" s="139">
        <f t="shared" si="10"/>
        <v>6</v>
      </c>
      <c r="Q53" s="140">
        <f t="shared" si="11"/>
        <v>-6</v>
      </c>
    </row>
    <row r="54" spans="2:17" ht="16.5" hidden="1" customHeight="1" outlineLevel="2" thickBot="1" x14ac:dyDescent="0.35">
      <c r="B54" s="46"/>
      <c r="C54" s="35" t="s">
        <v>102</v>
      </c>
      <c r="D54" s="36" t="s">
        <v>103</v>
      </c>
      <c r="E54" s="217">
        <f t="shared" si="13"/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/>
      <c r="L54" s="37"/>
      <c r="M54" s="37"/>
      <c r="N54" s="139">
        <f t="shared" si="12"/>
        <v>0</v>
      </c>
      <c r="O54" s="1">
        <v>0</v>
      </c>
      <c r="P54" s="139">
        <f t="shared" si="10"/>
        <v>0</v>
      </c>
      <c r="Q54" s="140">
        <f t="shared" si="11"/>
        <v>0</v>
      </c>
    </row>
    <row r="55" spans="2:17" ht="16.5" hidden="1" customHeight="1" outlineLevel="2" thickBot="1" x14ac:dyDescent="0.35">
      <c r="B55" s="46"/>
      <c r="C55" s="35" t="s">
        <v>104</v>
      </c>
      <c r="D55" s="36" t="s">
        <v>105</v>
      </c>
      <c r="E55" s="217">
        <f t="shared" si="13"/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/>
      <c r="L55" s="37"/>
      <c r="M55" s="37"/>
      <c r="N55" s="139">
        <f t="shared" si="12"/>
        <v>0</v>
      </c>
      <c r="O55" s="140">
        <f>1-G55-H55</f>
        <v>1</v>
      </c>
      <c r="P55" s="139">
        <f t="shared" si="10"/>
        <v>1</v>
      </c>
      <c r="Q55" s="140">
        <f t="shared" si="11"/>
        <v>-1</v>
      </c>
    </row>
    <row r="56" spans="2:17" ht="16.5" hidden="1" customHeight="1" outlineLevel="2" thickBot="1" x14ac:dyDescent="0.35">
      <c r="B56" s="46"/>
      <c r="C56" s="35" t="s">
        <v>106</v>
      </c>
      <c r="D56" s="36" t="s">
        <v>107</v>
      </c>
      <c r="E56" s="217">
        <f t="shared" si="13"/>
        <v>0</v>
      </c>
      <c r="F56" s="37"/>
      <c r="G56" s="37">
        <v>0</v>
      </c>
      <c r="H56" s="37">
        <v>0</v>
      </c>
      <c r="I56" s="37">
        <v>0</v>
      </c>
      <c r="J56" s="37">
        <v>0</v>
      </c>
      <c r="K56" s="37"/>
      <c r="L56" s="37"/>
      <c r="M56" s="37"/>
      <c r="N56" s="139">
        <f t="shared" si="12"/>
        <v>0</v>
      </c>
      <c r="P56" s="139">
        <f t="shared" si="10"/>
        <v>0</v>
      </c>
      <c r="Q56" s="140">
        <f t="shared" si="11"/>
        <v>0</v>
      </c>
    </row>
    <row r="57" spans="2:17" ht="16.5" hidden="1" customHeight="1" outlineLevel="2" thickBot="1" x14ac:dyDescent="0.35">
      <c r="B57" s="46"/>
      <c r="C57" s="35" t="s">
        <v>108</v>
      </c>
      <c r="D57" s="36" t="s">
        <v>109</v>
      </c>
      <c r="E57" s="217">
        <f t="shared" si="13"/>
        <v>0</v>
      </c>
      <c r="F57" s="37">
        <f>'executie BG aprobat_2020'!BC17</f>
        <v>0</v>
      </c>
      <c r="G57" s="37">
        <f>'executie BG aprobat_2020'!BA17</f>
        <v>0</v>
      </c>
      <c r="H57" s="37">
        <f>'executie BG aprobat_2020'!BB17</f>
        <v>0</v>
      </c>
      <c r="I57" s="37">
        <f>'executie BG aprobat_2020'!BC17</f>
        <v>0</v>
      </c>
      <c r="J57" s="37">
        <f>'executie BG aprobat_2020'!BD17</f>
        <v>0</v>
      </c>
      <c r="K57" s="37"/>
      <c r="L57" s="37"/>
      <c r="M57" s="37"/>
      <c r="N57" s="139">
        <f t="shared" si="12"/>
        <v>0</v>
      </c>
      <c r="P57" s="139">
        <f t="shared" si="10"/>
        <v>0</v>
      </c>
      <c r="Q57" s="140">
        <f t="shared" si="11"/>
        <v>0</v>
      </c>
    </row>
    <row r="58" spans="2:17" ht="16.5" hidden="1" customHeight="1" outlineLevel="2" thickBot="1" x14ac:dyDescent="0.35">
      <c r="B58" s="46"/>
      <c r="C58" s="35" t="s">
        <v>110</v>
      </c>
      <c r="D58" s="36" t="s">
        <v>111</v>
      </c>
      <c r="E58" s="217">
        <f t="shared" si="13"/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/>
      <c r="L58" s="37"/>
      <c r="M58" s="37"/>
      <c r="N58" s="139">
        <f t="shared" si="12"/>
        <v>0</v>
      </c>
      <c r="O58" s="140">
        <f>8-G58-H58</f>
        <v>8</v>
      </c>
      <c r="P58" s="139">
        <f t="shared" si="10"/>
        <v>8</v>
      </c>
      <c r="Q58" s="140">
        <f t="shared" si="11"/>
        <v>-8</v>
      </c>
    </row>
    <row r="59" spans="2:17" ht="16.5" hidden="1" customHeight="1" outlineLevel="2" thickBot="1" x14ac:dyDescent="0.35">
      <c r="B59" s="46"/>
      <c r="C59" s="35" t="s">
        <v>112</v>
      </c>
      <c r="D59" s="36" t="s">
        <v>113</v>
      </c>
      <c r="E59" s="217">
        <f t="shared" si="13"/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/>
      <c r="L59" s="37"/>
      <c r="M59" s="37"/>
      <c r="N59" s="139">
        <f t="shared" si="12"/>
        <v>0</v>
      </c>
      <c r="O59" s="140">
        <f>521-G59-H59</f>
        <v>521</v>
      </c>
      <c r="P59" s="139">
        <f t="shared" si="10"/>
        <v>521</v>
      </c>
      <c r="Q59" s="140">
        <f t="shared" si="11"/>
        <v>-521</v>
      </c>
    </row>
    <row r="60" spans="2:17" s="30" customFormat="1" ht="16.5" hidden="1" customHeight="1" outlineLevel="1" collapsed="1" thickBot="1" x14ac:dyDescent="0.35">
      <c r="B60" s="46" t="s">
        <v>114</v>
      </c>
      <c r="C60" s="35"/>
      <c r="D60" s="36" t="s">
        <v>115</v>
      </c>
      <c r="E60" s="217">
        <f t="shared" si="13"/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/>
      <c r="L60" s="37"/>
      <c r="M60" s="37"/>
      <c r="N60" s="139">
        <f t="shared" si="12"/>
        <v>0</v>
      </c>
      <c r="O60" s="30">
        <v>0</v>
      </c>
      <c r="P60" s="139">
        <f t="shared" si="10"/>
        <v>0</v>
      </c>
      <c r="Q60" s="140">
        <f t="shared" si="11"/>
        <v>0</v>
      </c>
    </row>
    <row r="61" spans="2:17" s="30" customFormat="1" ht="16.5" hidden="1" customHeight="1" outlineLevel="1" thickBot="1" x14ac:dyDescent="0.35">
      <c r="B61" s="46" t="s">
        <v>116</v>
      </c>
      <c r="C61" s="35"/>
      <c r="D61" s="36" t="s">
        <v>117</v>
      </c>
      <c r="E61" s="217">
        <f t="shared" si="1"/>
        <v>0</v>
      </c>
      <c r="F61" s="37">
        <f>SUM(F62+F63)</f>
        <v>0</v>
      </c>
      <c r="G61" s="37">
        <f>SUM(G62:G63)</f>
        <v>0</v>
      </c>
      <c r="H61" s="37">
        <f>SUM(H62:H63)</f>
        <v>0</v>
      </c>
      <c r="I61" s="37">
        <f>SUM(I62:I63)</f>
        <v>0</v>
      </c>
      <c r="J61" s="37">
        <f>SUM(J62:J63)</f>
        <v>0</v>
      </c>
      <c r="K61" s="37"/>
      <c r="L61" s="37"/>
      <c r="M61" s="37"/>
      <c r="N61" s="139">
        <f t="shared" si="12"/>
        <v>0</v>
      </c>
      <c r="O61" s="49">
        <f>SUM(O62:O63)</f>
        <v>0</v>
      </c>
      <c r="P61" s="139">
        <f t="shared" si="10"/>
        <v>0</v>
      </c>
      <c r="Q61" s="140">
        <f t="shared" si="11"/>
        <v>0</v>
      </c>
    </row>
    <row r="62" spans="2:17" ht="16.5" hidden="1" customHeight="1" outlineLevel="2" thickBot="1" x14ac:dyDescent="0.35">
      <c r="B62" s="46"/>
      <c r="C62" s="35" t="s">
        <v>118</v>
      </c>
      <c r="D62" s="36" t="s">
        <v>119</v>
      </c>
      <c r="E62" s="217">
        <f t="shared" si="1"/>
        <v>0</v>
      </c>
      <c r="F62" s="37"/>
      <c r="G62" s="37"/>
      <c r="H62" s="37"/>
      <c r="I62" s="37"/>
      <c r="J62" s="37"/>
      <c r="K62" s="37"/>
      <c r="L62" s="37"/>
      <c r="M62" s="37"/>
      <c r="N62" s="139">
        <f t="shared" si="12"/>
        <v>0</v>
      </c>
      <c r="P62" s="139">
        <f t="shared" si="10"/>
        <v>0</v>
      </c>
      <c r="Q62" s="140">
        <f t="shared" si="11"/>
        <v>0</v>
      </c>
    </row>
    <row r="63" spans="2:17" ht="16.5" hidden="1" customHeight="1" outlineLevel="2" thickBot="1" x14ac:dyDescent="0.35">
      <c r="B63" s="46"/>
      <c r="C63" s="35" t="s">
        <v>120</v>
      </c>
      <c r="D63" s="36" t="s">
        <v>121</v>
      </c>
      <c r="E63" s="217">
        <f t="shared" si="1"/>
        <v>0</v>
      </c>
      <c r="F63" s="37"/>
      <c r="G63" s="37"/>
      <c r="H63" s="37"/>
      <c r="I63" s="37"/>
      <c r="J63" s="37"/>
      <c r="K63" s="37"/>
      <c r="L63" s="37"/>
      <c r="M63" s="37"/>
      <c r="N63" s="139">
        <f t="shared" si="12"/>
        <v>0</v>
      </c>
      <c r="P63" s="139">
        <f t="shared" si="10"/>
        <v>0</v>
      </c>
      <c r="Q63" s="140">
        <f t="shared" si="11"/>
        <v>0</v>
      </c>
    </row>
    <row r="64" spans="2:17" s="30" customFormat="1" ht="16.5" hidden="1" customHeight="1" outlineLevel="1" collapsed="1" thickBot="1" x14ac:dyDescent="0.35">
      <c r="B64" s="46" t="s">
        <v>122</v>
      </c>
      <c r="C64" s="35"/>
      <c r="D64" s="36" t="s">
        <v>123</v>
      </c>
      <c r="E64" s="217">
        <f t="shared" si="1"/>
        <v>0</v>
      </c>
      <c r="F64" s="37">
        <f t="shared" ref="F64:J64" si="14">SUM(F65:F68)</f>
        <v>0</v>
      </c>
      <c r="G64" s="37">
        <f t="shared" si="14"/>
        <v>0</v>
      </c>
      <c r="H64" s="37">
        <f t="shared" si="14"/>
        <v>0</v>
      </c>
      <c r="I64" s="37">
        <f t="shared" si="14"/>
        <v>0</v>
      </c>
      <c r="J64" s="37">
        <f t="shared" si="14"/>
        <v>0</v>
      </c>
      <c r="K64" s="37"/>
      <c r="L64" s="37"/>
      <c r="M64" s="37"/>
      <c r="N64" s="139">
        <f t="shared" si="12"/>
        <v>0</v>
      </c>
      <c r="O64" s="49">
        <f t="shared" ref="O64" si="15">SUM(O65:O68)</f>
        <v>44</v>
      </c>
      <c r="P64" s="139">
        <f t="shared" si="10"/>
        <v>44</v>
      </c>
      <c r="Q64" s="140">
        <f t="shared" si="11"/>
        <v>-44</v>
      </c>
    </row>
    <row r="65" spans="1:17" ht="16.5" hidden="1" customHeight="1" outlineLevel="2" thickBot="1" x14ac:dyDescent="0.35">
      <c r="B65" s="46"/>
      <c r="C65" s="35" t="s">
        <v>124</v>
      </c>
      <c r="D65" s="36" t="s">
        <v>125</v>
      </c>
      <c r="E65" s="217">
        <f t="shared" si="1"/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/>
      <c r="L65" s="37"/>
      <c r="M65" s="37"/>
      <c r="N65" s="139">
        <f t="shared" si="12"/>
        <v>0</v>
      </c>
      <c r="O65" s="140">
        <f>7-G65-H65</f>
        <v>7</v>
      </c>
      <c r="P65" s="139">
        <f t="shared" si="10"/>
        <v>7</v>
      </c>
      <c r="Q65" s="140">
        <f t="shared" si="11"/>
        <v>-7</v>
      </c>
    </row>
    <row r="66" spans="1:17" ht="16.5" hidden="1" customHeight="1" outlineLevel="2" thickBot="1" x14ac:dyDescent="0.35">
      <c r="B66" s="46"/>
      <c r="C66" s="35" t="s">
        <v>126</v>
      </c>
      <c r="D66" s="36" t="s">
        <v>127</v>
      </c>
      <c r="E66" s="217">
        <f t="shared" si="1"/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/>
      <c r="L66" s="37"/>
      <c r="M66" s="37"/>
      <c r="N66" s="139">
        <f t="shared" si="12"/>
        <v>0</v>
      </c>
      <c r="O66" s="140">
        <f>29-G66-H66</f>
        <v>29</v>
      </c>
      <c r="P66" s="139">
        <f t="shared" si="10"/>
        <v>29</v>
      </c>
      <c r="Q66" s="140">
        <f t="shared" si="11"/>
        <v>-29</v>
      </c>
    </row>
    <row r="67" spans="1:17" ht="16.5" hidden="1" customHeight="1" outlineLevel="2" thickBot="1" x14ac:dyDescent="0.35">
      <c r="B67" s="46"/>
      <c r="C67" s="35" t="s">
        <v>128</v>
      </c>
      <c r="D67" s="36" t="s">
        <v>129</v>
      </c>
      <c r="E67" s="217">
        <f t="shared" si="1"/>
        <v>0</v>
      </c>
      <c r="F67" s="37"/>
      <c r="G67" s="37">
        <v>0</v>
      </c>
      <c r="H67" s="37">
        <v>0</v>
      </c>
      <c r="I67" s="37">
        <v>0</v>
      </c>
      <c r="J67" s="37">
        <v>0</v>
      </c>
      <c r="K67" s="37"/>
      <c r="L67" s="37"/>
      <c r="M67" s="37"/>
      <c r="N67" s="139">
        <f t="shared" si="12"/>
        <v>0</v>
      </c>
      <c r="P67" s="139">
        <f t="shared" si="10"/>
        <v>0</v>
      </c>
      <c r="Q67" s="140">
        <f t="shared" si="11"/>
        <v>0</v>
      </c>
    </row>
    <row r="68" spans="1:17" ht="16.5" hidden="1" customHeight="1" outlineLevel="2" thickBot="1" x14ac:dyDescent="0.35">
      <c r="B68" s="46"/>
      <c r="C68" s="35" t="s">
        <v>130</v>
      </c>
      <c r="D68" s="36" t="s">
        <v>131</v>
      </c>
      <c r="E68" s="217">
        <f t="shared" si="1"/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/>
      <c r="L68" s="37"/>
      <c r="M68" s="37"/>
      <c r="N68" s="139">
        <f t="shared" si="12"/>
        <v>0</v>
      </c>
      <c r="O68" s="140">
        <f>8-G68-H68</f>
        <v>8</v>
      </c>
      <c r="P68" s="139">
        <f t="shared" si="10"/>
        <v>8</v>
      </c>
      <c r="Q68" s="140">
        <f t="shared" si="11"/>
        <v>-8</v>
      </c>
    </row>
    <row r="69" spans="1:17" s="30" customFormat="1" ht="15" hidden="1" customHeight="1" outlineLevel="1" collapsed="1" x14ac:dyDescent="0.3">
      <c r="B69" s="46" t="s">
        <v>132</v>
      </c>
      <c r="C69" s="35"/>
      <c r="D69" s="36" t="s">
        <v>133</v>
      </c>
      <c r="E69" s="217">
        <f t="shared" si="1"/>
        <v>0</v>
      </c>
      <c r="F69" s="37">
        <f t="shared" ref="F69:J69" si="16">SUM(F70:F72)</f>
        <v>0</v>
      </c>
      <c r="G69" s="37">
        <f t="shared" si="16"/>
        <v>0</v>
      </c>
      <c r="H69" s="37">
        <f t="shared" si="16"/>
        <v>0</v>
      </c>
      <c r="I69" s="37">
        <f t="shared" si="16"/>
        <v>0</v>
      </c>
      <c r="J69" s="37">
        <f t="shared" si="16"/>
        <v>0</v>
      </c>
      <c r="K69" s="37"/>
      <c r="L69" s="37"/>
      <c r="M69" s="37"/>
      <c r="N69" s="139">
        <f t="shared" si="12"/>
        <v>0</v>
      </c>
      <c r="O69" s="49">
        <f t="shared" ref="O69" si="17">SUM(O70:O72)</f>
        <v>60</v>
      </c>
      <c r="P69" s="139">
        <f t="shared" si="10"/>
        <v>60</v>
      </c>
      <c r="Q69" s="140">
        <f t="shared" si="11"/>
        <v>-60</v>
      </c>
    </row>
    <row r="70" spans="1:17" ht="16.5" hidden="1" customHeight="1" outlineLevel="2" thickBot="1" x14ac:dyDescent="0.35">
      <c r="B70" s="46"/>
      <c r="C70" s="35" t="s">
        <v>134</v>
      </c>
      <c r="D70" s="36" t="s">
        <v>135</v>
      </c>
      <c r="E70" s="217">
        <f t="shared" si="1"/>
        <v>0</v>
      </c>
      <c r="F70" s="37">
        <f>'executie BG aprobat_2020'!BC80</f>
        <v>0</v>
      </c>
      <c r="G70" s="37">
        <v>0</v>
      </c>
      <c r="H70" s="37">
        <v>0</v>
      </c>
      <c r="I70" s="37">
        <v>0</v>
      </c>
      <c r="J70" s="37">
        <v>0</v>
      </c>
      <c r="K70" s="37"/>
      <c r="L70" s="37"/>
      <c r="M70" s="37"/>
      <c r="N70" s="139">
        <f t="shared" si="12"/>
        <v>0</v>
      </c>
      <c r="O70" s="140">
        <f>9-G70-H70</f>
        <v>9</v>
      </c>
      <c r="P70" s="139">
        <f t="shared" si="10"/>
        <v>9</v>
      </c>
      <c r="Q70" s="140">
        <f t="shared" si="11"/>
        <v>-9</v>
      </c>
    </row>
    <row r="71" spans="1:17" ht="16.5" hidden="1" customHeight="1" outlineLevel="2" thickBot="1" x14ac:dyDescent="0.35">
      <c r="B71" s="46"/>
      <c r="C71" s="35" t="s">
        <v>136</v>
      </c>
      <c r="D71" s="36" t="s">
        <v>137</v>
      </c>
      <c r="E71" s="217">
        <f t="shared" si="1"/>
        <v>0</v>
      </c>
      <c r="F71" s="37"/>
      <c r="G71" s="37">
        <v>0</v>
      </c>
      <c r="H71" s="37">
        <v>0</v>
      </c>
      <c r="I71" s="37">
        <v>0</v>
      </c>
      <c r="J71" s="37">
        <v>0</v>
      </c>
      <c r="K71" s="37"/>
      <c r="L71" s="37"/>
      <c r="M71" s="37"/>
      <c r="N71" s="139">
        <f t="shared" si="12"/>
        <v>0</v>
      </c>
      <c r="P71" s="139">
        <f t="shared" si="10"/>
        <v>0</v>
      </c>
      <c r="Q71" s="140">
        <f t="shared" si="11"/>
        <v>0</v>
      </c>
    </row>
    <row r="72" spans="1:17" ht="16.5" hidden="1" customHeight="1" outlineLevel="2" thickBot="1" x14ac:dyDescent="0.35">
      <c r="B72" s="46"/>
      <c r="C72" s="35" t="s">
        <v>138</v>
      </c>
      <c r="D72" s="36" t="s">
        <v>139</v>
      </c>
      <c r="E72" s="217">
        <f t="shared" si="1"/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/>
      <c r="L72" s="37"/>
      <c r="M72" s="37"/>
      <c r="N72" s="139">
        <f t="shared" si="12"/>
        <v>0</v>
      </c>
      <c r="O72" s="140">
        <f>51-G72-H72</f>
        <v>51</v>
      </c>
      <c r="P72" s="139">
        <f t="shared" si="10"/>
        <v>51</v>
      </c>
      <c r="Q72" s="140">
        <f t="shared" si="11"/>
        <v>-51</v>
      </c>
    </row>
    <row r="73" spans="1:17" s="30" customFormat="1" ht="16.5" hidden="1" customHeight="1" outlineLevel="1" collapsed="1" thickBot="1" x14ac:dyDescent="0.35">
      <c r="B73" s="46" t="s">
        <v>140</v>
      </c>
      <c r="C73" s="35"/>
      <c r="D73" s="36" t="s">
        <v>141</v>
      </c>
      <c r="E73" s="217">
        <f t="shared" si="1"/>
        <v>0</v>
      </c>
      <c r="F73" s="37">
        <f>SUM(F74:F75)</f>
        <v>0</v>
      </c>
      <c r="G73" s="37">
        <f>SUM(G74:G75)</f>
        <v>0</v>
      </c>
      <c r="H73" s="37">
        <f>SUM(H74:H75)</f>
        <v>0</v>
      </c>
      <c r="I73" s="37">
        <f>SUM(I74:I75)</f>
        <v>0</v>
      </c>
      <c r="J73" s="37">
        <f>SUM(J74:J75)</f>
        <v>0</v>
      </c>
      <c r="K73" s="37"/>
      <c r="L73" s="37"/>
      <c r="M73" s="37"/>
      <c r="N73" s="139">
        <f t="shared" si="12"/>
        <v>0</v>
      </c>
      <c r="O73" s="49">
        <f>SUM(O74:O75)</f>
        <v>0</v>
      </c>
      <c r="P73" s="139">
        <f t="shared" si="10"/>
        <v>0</v>
      </c>
      <c r="Q73" s="140">
        <f t="shared" si="11"/>
        <v>0</v>
      </c>
    </row>
    <row r="74" spans="1:17" s="65" customFormat="1" ht="16.5" hidden="1" customHeight="1" outlineLevel="2" thickBot="1" x14ac:dyDescent="0.35">
      <c r="A74" s="1"/>
      <c r="B74" s="46"/>
      <c r="C74" s="35" t="s">
        <v>142</v>
      </c>
      <c r="D74" s="36" t="s">
        <v>143</v>
      </c>
      <c r="E74" s="217">
        <f t="shared" si="1"/>
        <v>0</v>
      </c>
      <c r="F74" s="37"/>
      <c r="G74" s="37">
        <v>0</v>
      </c>
      <c r="H74" s="37">
        <v>0</v>
      </c>
      <c r="I74" s="37">
        <v>0</v>
      </c>
      <c r="J74" s="37">
        <v>0</v>
      </c>
      <c r="K74" s="37"/>
      <c r="L74" s="37"/>
      <c r="M74" s="37"/>
      <c r="N74" s="139">
        <f t="shared" si="12"/>
        <v>0</v>
      </c>
      <c r="P74" s="139">
        <f t="shared" si="10"/>
        <v>0</v>
      </c>
      <c r="Q74" s="140">
        <f t="shared" si="11"/>
        <v>0</v>
      </c>
    </row>
    <row r="75" spans="1:17" s="65" customFormat="1" ht="16.5" hidden="1" customHeight="1" outlineLevel="2" thickBot="1" x14ac:dyDescent="0.35">
      <c r="A75" s="1"/>
      <c r="B75" s="46"/>
      <c r="C75" s="35" t="s">
        <v>144</v>
      </c>
      <c r="D75" s="36" t="s">
        <v>145</v>
      </c>
      <c r="E75" s="217">
        <f t="shared" ref="E75:E138" si="18">SUM(G75:J75)</f>
        <v>0</v>
      </c>
      <c r="F75" s="37"/>
      <c r="G75" s="37">
        <v>0</v>
      </c>
      <c r="H75" s="37">
        <v>0</v>
      </c>
      <c r="I75" s="37">
        <v>0</v>
      </c>
      <c r="J75" s="37">
        <v>0</v>
      </c>
      <c r="K75" s="37"/>
      <c r="L75" s="37"/>
      <c r="M75" s="37"/>
      <c r="N75" s="139">
        <f t="shared" si="12"/>
        <v>0</v>
      </c>
      <c r="P75" s="139">
        <f t="shared" si="10"/>
        <v>0</v>
      </c>
      <c r="Q75" s="140">
        <f t="shared" si="11"/>
        <v>0</v>
      </c>
    </row>
    <row r="76" spans="1:17" s="66" customFormat="1" ht="16.5" hidden="1" customHeight="1" outlineLevel="1" collapsed="1" thickBot="1" x14ac:dyDescent="0.35">
      <c r="A76" s="30"/>
      <c r="B76" s="46" t="s">
        <v>146</v>
      </c>
      <c r="C76" s="35"/>
      <c r="D76" s="36" t="s">
        <v>147</v>
      </c>
      <c r="E76" s="217">
        <f t="shared" si="18"/>
        <v>0</v>
      </c>
      <c r="F76" s="37"/>
      <c r="G76" s="37">
        <v>0</v>
      </c>
      <c r="H76" s="37">
        <v>0</v>
      </c>
      <c r="I76" s="37">
        <v>0</v>
      </c>
      <c r="J76" s="37">
        <v>0</v>
      </c>
      <c r="K76" s="37"/>
      <c r="L76" s="37"/>
      <c r="M76" s="37"/>
      <c r="N76" s="139">
        <f t="shared" si="12"/>
        <v>0</v>
      </c>
      <c r="P76" s="139">
        <f t="shared" si="10"/>
        <v>0</v>
      </c>
      <c r="Q76" s="140">
        <f t="shared" si="11"/>
        <v>0</v>
      </c>
    </row>
    <row r="77" spans="1:17" s="66" customFormat="1" ht="16.5" hidden="1" customHeight="1" outlineLevel="1" thickBot="1" x14ac:dyDescent="0.35">
      <c r="A77" s="30"/>
      <c r="B77" s="46" t="s">
        <v>148</v>
      </c>
      <c r="C77" s="35"/>
      <c r="D77" s="36" t="s">
        <v>149</v>
      </c>
      <c r="E77" s="217">
        <f t="shared" si="18"/>
        <v>0</v>
      </c>
      <c r="F77" s="37"/>
      <c r="G77" s="37">
        <v>0</v>
      </c>
      <c r="H77" s="37">
        <v>0</v>
      </c>
      <c r="I77" s="37">
        <v>0</v>
      </c>
      <c r="J77" s="37">
        <v>0</v>
      </c>
      <c r="K77" s="37"/>
      <c r="L77" s="37"/>
      <c r="M77" s="37"/>
      <c r="N77" s="139">
        <f t="shared" si="12"/>
        <v>0</v>
      </c>
      <c r="P77" s="139">
        <f t="shared" si="10"/>
        <v>0</v>
      </c>
      <c r="Q77" s="140">
        <f t="shared" si="11"/>
        <v>0</v>
      </c>
    </row>
    <row r="78" spans="1:17" s="66" customFormat="1" ht="16.5" hidden="1" customHeight="1" outlineLevel="1" thickBot="1" x14ac:dyDescent="0.35">
      <c r="A78" s="30"/>
      <c r="B78" s="46" t="s">
        <v>150</v>
      </c>
      <c r="C78" s="35"/>
      <c r="D78" s="36" t="s">
        <v>151</v>
      </c>
      <c r="E78" s="217">
        <f t="shared" si="18"/>
        <v>0</v>
      </c>
      <c r="F78" s="37"/>
      <c r="G78" s="37">
        <v>0</v>
      </c>
      <c r="H78" s="37">
        <v>0</v>
      </c>
      <c r="I78" s="37">
        <v>0</v>
      </c>
      <c r="J78" s="37">
        <v>0</v>
      </c>
      <c r="K78" s="37"/>
      <c r="L78" s="37"/>
      <c r="M78" s="37"/>
      <c r="N78" s="139">
        <f t="shared" si="12"/>
        <v>0</v>
      </c>
      <c r="P78" s="139">
        <f t="shared" si="10"/>
        <v>0</v>
      </c>
      <c r="Q78" s="140">
        <f t="shared" si="11"/>
        <v>0</v>
      </c>
    </row>
    <row r="79" spans="1:17" s="66" customFormat="1" ht="16.5" hidden="1" customHeight="1" outlineLevel="1" thickBot="1" x14ac:dyDescent="0.35">
      <c r="A79" s="30"/>
      <c r="B79" s="46" t="s">
        <v>152</v>
      </c>
      <c r="C79" s="35"/>
      <c r="D79" s="36" t="s">
        <v>153</v>
      </c>
      <c r="E79" s="217">
        <f t="shared" si="18"/>
        <v>0</v>
      </c>
      <c r="F79" s="37"/>
      <c r="G79" s="37">
        <v>0</v>
      </c>
      <c r="H79" s="37">
        <v>0</v>
      </c>
      <c r="I79" s="37">
        <v>0</v>
      </c>
      <c r="J79" s="37">
        <v>0</v>
      </c>
      <c r="K79" s="37"/>
      <c r="L79" s="37"/>
      <c r="M79" s="37"/>
      <c r="N79" s="139">
        <f t="shared" si="12"/>
        <v>0</v>
      </c>
      <c r="P79" s="139">
        <f t="shared" si="10"/>
        <v>0</v>
      </c>
      <c r="Q79" s="140">
        <f t="shared" si="11"/>
        <v>0</v>
      </c>
    </row>
    <row r="80" spans="1:17" s="66" customFormat="1" ht="16.5" hidden="1" customHeight="1" outlineLevel="1" thickBot="1" x14ac:dyDescent="0.35">
      <c r="A80" s="30"/>
      <c r="B80" s="46" t="s">
        <v>154</v>
      </c>
      <c r="C80" s="35"/>
      <c r="D80" s="36" t="s">
        <v>155</v>
      </c>
      <c r="E80" s="217">
        <f t="shared" ref="E80:E81" si="19">SUM(G80:J80)</f>
        <v>0</v>
      </c>
      <c r="F80" s="37">
        <f>'executie BG aprobat_2020'!BC95</f>
        <v>0</v>
      </c>
      <c r="G80" s="37">
        <v>0</v>
      </c>
      <c r="H80" s="37">
        <v>0</v>
      </c>
      <c r="I80" s="37">
        <v>0</v>
      </c>
      <c r="J80" s="37">
        <v>0</v>
      </c>
      <c r="K80" s="37"/>
      <c r="L80" s="37"/>
      <c r="M80" s="37"/>
      <c r="N80" s="139">
        <f t="shared" si="12"/>
        <v>0</v>
      </c>
      <c r="O80" s="141">
        <f>6-G80-H80</f>
        <v>6</v>
      </c>
      <c r="P80" s="139">
        <f t="shared" ref="P80:P103" si="20">G80+H80+O80</f>
        <v>6</v>
      </c>
      <c r="Q80" s="140">
        <f t="shared" ref="Q80:Q103" si="21">E80-G80-H80-O80</f>
        <v>-6</v>
      </c>
    </row>
    <row r="81" spans="1:17" s="66" customFormat="1" ht="16.5" hidden="1" customHeight="1" outlineLevel="1" thickBot="1" x14ac:dyDescent="0.35">
      <c r="A81" s="30"/>
      <c r="B81" s="46" t="s">
        <v>156</v>
      </c>
      <c r="C81" s="35"/>
      <c r="D81" s="36" t="s">
        <v>157</v>
      </c>
      <c r="E81" s="217">
        <f t="shared" si="19"/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/>
      <c r="L81" s="37"/>
      <c r="M81" s="37"/>
      <c r="N81" s="139">
        <f t="shared" ref="N81:N103" si="22">E81-G81-H81-I81</f>
        <v>0</v>
      </c>
      <c r="P81" s="139">
        <f t="shared" si="20"/>
        <v>0</v>
      </c>
      <c r="Q81" s="140">
        <f t="shared" si="21"/>
        <v>0</v>
      </c>
    </row>
    <row r="82" spans="1:17" s="66" customFormat="1" ht="15" hidden="1" customHeight="1" outlineLevel="1" x14ac:dyDescent="0.3">
      <c r="A82" s="30"/>
      <c r="B82" s="46" t="s">
        <v>158</v>
      </c>
      <c r="C82" s="35"/>
      <c r="D82" s="36" t="s">
        <v>159</v>
      </c>
      <c r="E82" s="217">
        <v>0</v>
      </c>
      <c r="F82" s="37"/>
      <c r="G82" s="37"/>
      <c r="H82" s="37"/>
      <c r="I82" s="37"/>
      <c r="J82" s="37"/>
      <c r="K82" s="37"/>
      <c r="L82" s="37"/>
      <c r="M82" s="37"/>
      <c r="N82" s="139">
        <f t="shared" si="22"/>
        <v>0</v>
      </c>
      <c r="P82" s="139">
        <f t="shared" si="20"/>
        <v>0</v>
      </c>
      <c r="Q82" s="140">
        <f t="shared" si="21"/>
        <v>0</v>
      </c>
    </row>
    <row r="83" spans="1:17" s="30" customFormat="1" ht="16.5" hidden="1" customHeight="1" outlineLevel="1" thickBot="1" x14ac:dyDescent="0.35">
      <c r="B83" s="46" t="s">
        <v>160</v>
      </c>
      <c r="C83" s="35"/>
      <c r="D83" s="36" t="s">
        <v>161</v>
      </c>
      <c r="E83" s="217">
        <f t="shared" si="18"/>
        <v>0</v>
      </c>
      <c r="F83" s="37"/>
      <c r="G83" s="37"/>
      <c r="H83" s="37"/>
      <c r="I83" s="37"/>
      <c r="J83" s="37"/>
      <c r="K83" s="37"/>
      <c r="L83" s="37"/>
      <c r="M83" s="37"/>
      <c r="N83" s="139">
        <f t="shared" si="22"/>
        <v>0</v>
      </c>
      <c r="P83" s="139">
        <f t="shared" si="20"/>
        <v>0</v>
      </c>
      <c r="Q83" s="140">
        <f t="shared" si="21"/>
        <v>0</v>
      </c>
    </row>
    <row r="84" spans="1:17" s="30" customFormat="1" ht="16.5" hidden="1" customHeight="1" outlineLevel="1" thickBot="1" x14ac:dyDescent="0.35">
      <c r="B84" s="46" t="s">
        <v>162</v>
      </c>
      <c r="C84" s="35"/>
      <c r="D84" s="36" t="s">
        <v>163</v>
      </c>
      <c r="E84" s="217">
        <f t="shared" si="18"/>
        <v>0</v>
      </c>
      <c r="F84" s="37"/>
      <c r="G84" s="37"/>
      <c r="H84" s="37"/>
      <c r="I84" s="37"/>
      <c r="J84" s="37"/>
      <c r="K84" s="37"/>
      <c r="L84" s="37"/>
      <c r="M84" s="37"/>
      <c r="N84" s="139">
        <f t="shared" si="22"/>
        <v>0</v>
      </c>
      <c r="P84" s="139">
        <f t="shared" si="20"/>
        <v>0</v>
      </c>
      <c r="Q84" s="140">
        <f t="shared" si="21"/>
        <v>0</v>
      </c>
    </row>
    <row r="85" spans="1:17" s="30" customFormat="1" ht="30" hidden="1" customHeight="1" outlineLevel="1" x14ac:dyDescent="0.3">
      <c r="B85" s="46" t="s">
        <v>164</v>
      </c>
      <c r="C85" s="35"/>
      <c r="D85" s="36" t="s">
        <v>165</v>
      </c>
      <c r="E85" s="217">
        <f t="shared" si="18"/>
        <v>0</v>
      </c>
      <c r="F85" s="37"/>
      <c r="G85" s="37"/>
      <c r="H85" s="37"/>
      <c r="I85" s="37"/>
      <c r="J85" s="37"/>
      <c r="K85" s="37"/>
      <c r="L85" s="37"/>
      <c r="M85" s="37"/>
      <c r="N85" s="139">
        <f t="shared" si="22"/>
        <v>0</v>
      </c>
      <c r="P85" s="139">
        <f t="shared" si="20"/>
        <v>0</v>
      </c>
      <c r="Q85" s="140">
        <f t="shared" si="21"/>
        <v>0</v>
      </c>
    </row>
    <row r="86" spans="1:17" s="30" customFormat="1" ht="25.5" hidden="1" customHeight="1" outlineLevel="1" x14ac:dyDescent="0.3">
      <c r="B86" s="46" t="s">
        <v>166</v>
      </c>
      <c r="C86" s="35"/>
      <c r="D86" s="36" t="s">
        <v>167</v>
      </c>
      <c r="E86" s="217">
        <f t="shared" si="18"/>
        <v>0</v>
      </c>
      <c r="F86" s="37"/>
      <c r="G86" s="37"/>
      <c r="H86" s="37"/>
      <c r="I86" s="37"/>
      <c r="J86" s="37"/>
      <c r="K86" s="37"/>
      <c r="L86" s="37"/>
      <c r="M86" s="37"/>
      <c r="N86" s="139">
        <f t="shared" si="22"/>
        <v>0</v>
      </c>
      <c r="P86" s="139">
        <f t="shared" si="20"/>
        <v>0</v>
      </c>
      <c r="Q86" s="140">
        <f t="shared" si="21"/>
        <v>0</v>
      </c>
    </row>
    <row r="87" spans="1:17" s="30" customFormat="1" ht="16.5" hidden="1" customHeight="1" outlineLevel="1" thickBot="1" x14ac:dyDescent="0.35">
      <c r="B87" s="46" t="s">
        <v>168</v>
      </c>
      <c r="C87" s="35"/>
      <c r="D87" s="36" t="s">
        <v>169</v>
      </c>
      <c r="E87" s="217">
        <f t="shared" si="18"/>
        <v>0</v>
      </c>
      <c r="F87" s="37"/>
      <c r="G87" s="37"/>
      <c r="H87" s="37"/>
      <c r="I87" s="37"/>
      <c r="J87" s="37"/>
      <c r="K87" s="37"/>
      <c r="L87" s="37"/>
      <c r="M87" s="37"/>
      <c r="N87" s="139">
        <f t="shared" si="22"/>
        <v>0</v>
      </c>
      <c r="P87" s="139">
        <f t="shared" si="20"/>
        <v>0</v>
      </c>
      <c r="Q87" s="140">
        <f t="shared" si="21"/>
        <v>0</v>
      </c>
    </row>
    <row r="88" spans="1:17" s="30" customFormat="1" ht="16.5" hidden="1" customHeight="1" outlineLevel="1" thickBot="1" x14ac:dyDescent="0.35">
      <c r="B88" s="46" t="s">
        <v>170</v>
      </c>
      <c r="C88" s="35"/>
      <c r="D88" s="36" t="s">
        <v>171</v>
      </c>
      <c r="E88" s="217">
        <f t="shared" si="18"/>
        <v>0</v>
      </c>
      <c r="F88" s="37"/>
      <c r="G88" s="37"/>
      <c r="H88" s="37"/>
      <c r="I88" s="37"/>
      <c r="J88" s="37"/>
      <c r="K88" s="37"/>
      <c r="L88" s="37"/>
      <c r="M88" s="37"/>
      <c r="N88" s="139">
        <f t="shared" si="22"/>
        <v>0</v>
      </c>
      <c r="P88" s="139">
        <f t="shared" si="20"/>
        <v>0</v>
      </c>
      <c r="Q88" s="140">
        <f t="shared" si="21"/>
        <v>0</v>
      </c>
    </row>
    <row r="89" spans="1:17" s="30" customFormat="1" ht="16.5" hidden="1" customHeight="1" outlineLevel="1" thickBot="1" x14ac:dyDescent="0.35">
      <c r="B89" s="46" t="s">
        <v>172</v>
      </c>
      <c r="C89" s="35"/>
      <c r="D89" s="36" t="s">
        <v>173</v>
      </c>
      <c r="E89" s="217">
        <f t="shared" si="18"/>
        <v>0</v>
      </c>
      <c r="F89" s="37"/>
      <c r="G89" s="37"/>
      <c r="H89" s="37"/>
      <c r="I89" s="37"/>
      <c r="J89" s="37"/>
      <c r="K89" s="37"/>
      <c r="L89" s="37"/>
      <c r="M89" s="37"/>
      <c r="N89" s="139">
        <f t="shared" si="22"/>
        <v>0</v>
      </c>
      <c r="P89" s="139">
        <f t="shared" si="20"/>
        <v>0</v>
      </c>
      <c r="Q89" s="140">
        <f t="shared" si="21"/>
        <v>0</v>
      </c>
    </row>
    <row r="90" spans="1:17" s="30" customFormat="1" ht="24.75" hidden="1" customHeight="1" outlineLevel="1" x14ac:dyDescent="0.3">
      <c r="B90" s="46" t="s">
        <v>174</v>
      </c>
      <c r="C90" s="35"/>
      <c r="D90" s="36" t="s">
        <v>175</v>
      </c>
      <c r="E90" s="217">
        <f t="shared" si="18"/>
        <v>0</v>
      </c>
      <c r="F90" s="37"/>
      <c r="G90" s="37"/>
      <c r="H90" s="37"/>
      <c r="I90" s="37"/>
      <c r="J90" s="37"/>
      <c r="K90" s="37"/>
      <c r="L90" s="37"/>
      <c r="M90" s="37"/>
      <c r="N90" s="139">
        <f t="shared" si="22"/>
        <v>0</v>
      </c>
      <c r="P90" s="139">
        <f t="shared" si="20"/>
        <v>0</v>
      </c>
      <c r="Q90" s="140">
        <f t="shared" si="21"/>
        <v>0</v>
      </c>
    </row>
    <row r="91" spans="1:17" ht="16.5" hidden="1" customHeight="1" outlineLevel="2" thickBot="1" x14ac:dyDescent="0.35">
      <c r="B91" s="46"/>
      <c r="C91" s="35" t="s">
        <v>176</v>
      </c>
      <c r="D91" s="36" t="s">
        <v>177</v>
      </c>
      <c r="E91" s="217">
        <f t="shared" si="18"/>
        <v>0</v>
      </c>
      <c r="F91" s="37"/>
      <c r="G91" s="37"/>
      <c r="H91" s="37"/>
      <c r="I91" s="37"/>
      <c r="J91" s="37"/>
      <c r="K91" s="37"/>
      <c r="L91" s="37"/>
      <c r="M91" s="37"/>
      <c r="N91" s="139">
        <f t="shared" si="22"/>
        <v>0</v>
      </c>
      <c r="P91" s="139">
        <f t="shared" si="20"/>
        <v>0</v>
      </c>
      <c r="Q91" s="140">
        <f t="shared" si="21"/>
        <v>0</v>
      </c>
    </row>
    <row r="92" spans="1:17" ht="16.5" hidden="1" customHeight="1" outlineLevel="2" thickBot="1" x14ac:dyDescent="0.35">
      <c r="B92" s="46"/>
      <c r="C92" s="35" t="s">
        <v>178</v>
      </c>
      <c r="D92" s="36" t="s">
        <v>179</v>
      </c>
      <c r="E92" s="217">
        <f t="shared" si="18"/>
        <v>0</v>
      </c>
      <c r="F92" s="37"/>
      <c r="G92" s="37"/>
      <c r="H92" s="37"/>
      <c r="I92" s="37"/>
      <c r="J92" s="37"/>
      <c r="K92" s="37"/>
      <c r="L92" s="37"/>
      <c r="M92" s="37"/>
      <c r="N92" s="139">
        <f t="shared" si="22"/>
        <v>0</v>
      </c>
      <c r="P92" s="139">
        <f t="shared" si="20"/>
        <v>0</v>
      </c>
      <c r="Q92" s="140">
        <f t="shared" si="21"/>
        <v>0</v>
      </c>
    </row>
    <row r="93" spans="1:17" ht="16.5" hidden="1" customHeight="1" outlineLevel="1" collapsed="1" thickBot="1" x14ac:dyDescent="0.35">
      <c r="B93" s="46" t="s">
        <v>180</v>
      </c>
      <c r="C93" s="35"/>
      <c r="D93" s="36" t="s">
        <v>181</v>
      </c>
      <c r="E93" s="217">
        <f t="shared" si="18"/>
        <v>0</v>
      </c>
      <c r="F93" s="37"/>
      <c r="G93" s="37"/>
      <c r="H93" s="37"/>
      <c r="I93" s="37"/>
      <c r="J93" s="37"/>
      <c r="K93" s="37"/>
      <c r="L93" s="37"/>
      <c r="M93" s="37"/>
      <c r="N93" s="139">
        <f t="shared" si="22"/>
        <v>0</v>
      </c>
      <c r="P93" s="139">
        <f t="shared" si="20"/>
        <v>0</v>
      </c>
      <c r="Q93" s="140">
        <f t="shared" si="21"/>
        <v>0</v>
      </c>
    </row>
    <row r="94" spans="1:17" ht="16.5" hidden="1" customHeight="1" outlineLevel="1" thickBot="1" x14ac:dyDescent="0.35">
      <c r="B94" s="46" t="s">
        <v>182</v>
      </c>
      <c r="C94" s="35"/>
      <c r="D94" s="36" t="s">
        <v>183</v>
      </c>
      <c r="E94" s="217">
        <f t="shared" si="18"/>
        <v>0</v>
      </c>
      <c r="F94" s="37"/>
      <c r="G94" s="37"/>
      <c r="H94" s="37"/>
      <c r="I94" s="37"/>
      <c r="J94" s="37"/>
      <c r="K94" s="37"/>
      <c r="L94" s="37"/>
      <c r="M94" s="37"/>
      <c r="N94" s="139">
        <f t="shared" si="22"/>
        <v>0</v>
      </c>
      <c r="P94" s="139">
        <f t="shared" si="20"/>
        <v>0</v>
      </c>
      <c r="Q94" s="140">
        <f t="shared" si="21"/>
        <v>0</v>
      </c>
    </row>
    <row r="95" spans="1:17" ht="39.75" hidden="1" customHeight="1" outlineLevel="1" x14ac:dyDescent="0.3">
      <c r="B95" s="46" t="s">
        <v>184</v>
      </c>
      <c r="C95" s="35"/>
      <c r="D95" s="36" t="s">
        <v>185</v>
      </c>
      <c r="E95" s="217">
        <f t="shared" si="18"/>
        <v>0</v>
      </c>
      <c r="F95" s="37">
        <f t="shared" ref="F95:J95" si="23">SUM(F96:F103)</f>
        <v>0</v>
      </c>
      <c r="G95" s="37">
        <f t="shared" si="23"/>
        <v>0</v>
      </c>
      <c r="H95" s="37">
        <f t="shared" si="23"/>
        <v>0</v>
      </c>
      <c r="I95" s="37">
        <f t="shared" si="23"/>
        <v>0</v>
      </c>
      <c r="J95" s="37">
        <f t="shared" si="23"/>
        <v>0</v>
      </c>
      <c r="K95" s="37"/>
      <c r="L95" s="37"/>
      <c r="M95" s="37"/>
      <c r="N95" s="139">
        <f t="shared" si="22"/>
        <v>0</v>
      </c>
      <c r="P95" s="139">
        <f t="shared" si="20"/>
        <v>0</v>
      </c>
      <c r="Q95" s="140">
        <f t="shared" si="21"/>
        <v>0</v>
      </c>
    </row>
    <row r="96" spans="1:17" ht="16.5" hidden="1" customHeight="1" outlineLevel="2" thickBot="1" x14ac:dyDescent="0.35">
      <c r="B96" s="46"/>
      <c r="C96" s="35" t="s">
        <v>186</v>
      </c>
      <c r="D96" s="36" t="s">
        <v>187</v>
      </c>
      <c r="E96" s="217">
        <f t="shared" si="18"/>
        <v>0</v>
      </c>
      <c r="F96" s="37"/>
      <c r="G96" s="37">
        <v>0</v>
      </c>
      <c r="H96" s="37">
        <v>0</v>
      </c>
      <c r="I96" s="37">
        <v>0</v>
      </c>
      <c r="J96" s="37">
        <v>0</v>
      </c>
      <c r="K96" s="37"/>
      <c r="L96" s="37"/>
      <c r="M96" s="37"/>
      <c r="N96" s="139">
        <f t="shared" si="22"/>
        <v>0</v>
      </c>
      <c r="P96" s="139">
        <f t="shared" si="20"/>
        <v>0</v>
      </c>
      <c r="Q96" s="140">
        <f t="shared" si="21"/>
        <v>0</v>
      </c>
    </row>
    <row r="97" spans="2:17" ht="16.5" hidden="1" customHeight="1" outlineLevel="2" thickBot="1" x14ac:dyDescent="0.35">
      <c r="B97" s="46"/>
      <c r="C97" s="35" t="s">
        <v>188</v>
      </c>
      <c r="D97" s="36" t="s">
        <v>189</v>
      </c>
      <c r="E97" s="217">
        <f t="shared" si="18"/>
        <v>0</v>
      </c>
      <c r="F97" s="37"/>
      <c r="G97" s="37">
        <v>0</v>
      </c>
      <c r="H97" s="37">
        <v>0</v>
      </c>
      <c r="I97" s="37">
        <v>0</v>
      </c>
      <c r="J97" s="37">
        <v>0</v>
      </c>
      <c r="K97" s="37"/>
      <c r="L97" s="37"/>
      <c r="M97" s="37"/>
      <c r="N97" s="139">
        <f t="shared" si="22"/>
        <v>0</v>
      </c>
      <c r="P97" s="139">
        <f t="shared" si="20"/>
        <v>0</v>
      </c>
      <c r="Q97" s="140">
        <f t="shared" si="21"/>
        <v>0</v>
      </c>
    </row>
    <row r="98" spans="2:17" ht="16.5" hidden="1" customHeight="1" outlineLevel="2" thickBot="1" x14ac:dyDescent="0.35">
      <c r="B98" s="46"/>
      <c r="C98" s="35" t="s">
        <v>190</v>
      </c>
      <c r="D98" s="36" t="s">
        <v>191</v>
      </c>
      <c r="E98" s="217">
        <f t="shared" si="18"/>
        <v>0</v>
      </c>
      <c r="F98" s="37">
        <f>'executie BG aprobat_2020'!BC101</f>
        <v>0</v>
      </c>
      <c r="G98" s="37">
        <v>0</v>
      </c>
      <c r="H98" s="37">
        <v>0</v>
      </c>
      <c r="I98" s="37">
        <v>0</v>
      </c>
      <c r="J98" s="37">
        <v>0</v>
      </c>
      <c r="K98" s="37"/>
      <c r="L98" s="37"/>
      <c r="M98" s="37"/>
      <c r="N98" s="139">
        <f t="shared" si="22"/>
        <v>0</v>
      </c>
      <c r="P98" s="139">
        <f t="shared" si="20"/>
        <v>0</v>
      </c>
      <c r="Q98" s="140">
        <f t="shared" si="21"/>
        <v>0</v>
      </c>
    </row>
    <row r="99" spans="2:17" ht="16.5" hidden="1" customHeight="1" outlineLevel="2" thickBot="1" x14ac:dyDescent="0.35">
      <c r="B99" s="46"/>
      <c r="C99" s="35" t="s">
        <v>192</v>
      </c>
      <c r="D99" s="36" t="s">
        <v>193</v>
      </c>
      <c r="E99" s="217">
        <f t="shared" si="18"/>
        <v>0</v>
      </c>
      <c r="F99" s="37"/>
      <c r="G99" s="37">
        <v>0</v>
      </c>
      <c r="H99" s="37">
        <v>0</v>
      </c>
      <c r="I99" s="37">
        <v>0</v>
      </c>
      <c r="J99" s="37">
        <v>0</v>
      </c>
      <c r="K99" s="37"/>
      <c r="L99" s="37"/>
      <c r="M99" s="37"/>
      <c r="N99" s="139">
        <f t="shared" si="22"/>
        <v>0</v>
      </c>
      <c r="P99" s="139">
        <f t="shared" si="20"/>
        <v>0</v>
      </c>
      <c r="Q99" s="140">
        <f t="shared" si="21"/>
        <v>0</v>
      </c>
    </row>
    <row r="100" spans="2:17" ht="16.5" hidden="1" customHeight="1" outlineLevel="2" thickBot="1" x14ac:dyDescent="0.35">
      <c r="B100" s="46"/>
      <c r="C100" s="35" t="s">
        <v>194</v>
      </c>
      <c r="D100" s="36" t="s">
        <v>195</v>
      </c>
      <c r="E100" s="217">
        <f t="shared" si="18"/>
        <v>0</v>
      </c>
      <c r="F100" s="37"/>
      <c r="G100" s="37">
        <v>0</v>
      </c>
      <c r="H100" s="37">
        <v>0</v>
      </c>
      <c r="I100" s="37">
        <v>0</v>
      </c>
      <c r="J100" s="37">
        <v>0</v>
      </c>
      <c r="K100" s="37"/>
      <c r="L100" s="37"/>
      <c r="M100" s="37"/>
      <c r="N100" s="139">
        <f t="shared" si="22"/>
        <v>0</v>
      </c>
      <c r="P100" s="139">
        <f t="shared" si="20"/>
        <v>0</v>
      </c>
      <c r="Q100" s="140">
        <f t="shared" si="21"/>
        <v>0</v>
      </c>
    </row>
    <row r="101" spans="2:17" ht="16.5" hidden="1" customHeight="1" outlineLevel="2" thickBot="1" x14ac:dyDescent="0.35">
      <c r="B101" s="46"/>
      <c r="C101" s="35" t="s">
        <v>196</v>
      </c>
      <c r="D101" s="36" t="s">
        <v>197</v>
      </c>
      <c r="E101" s="217">
        <f t="shared" si="18"/>
        <v>0</v>
      </c>
      <c r="F101" s="37"/>
      <c r="G101" s="37">
        <v>0</v>
      </c>
      <c r="H101" s="37">
        <v>0</v>
      </c>
      <c r="I101" s="37">
        <v>0</v>
      </c>
      <c r="J101" s="37">
        <v>0</v>
      </c>
      <c r="K101" s="37"/>
      <c r="L101" s="37"/>
      <c r="M101" s="37"/>
      <c r="N101" s="139">
        <f t="shared" si="22"/>
        <v>0</v>
      </c>
      <c r="P101" s="139">
        <f t="shared" si="20"/>
        <v>0</v>
      </c>
      <c r="Q101" s="140">
        <f t="shared" si="21"/>
        <v>0</v>
      </c>
    </row>
    <row r="102" spans="2:17" ht="16.5" hidden="1" customHeight="1" outlineLevel="2" thickBot="1" x14ac:dyDescent="0.35">
      <c r="B102" s="46"/>
      <c r="C102" s="35" t="s">
        <v>198</v>
      </c>
      <c r="D102" s="36" t="s">
        <v>199</v>
      </c>
      <c r="E102" s="217">
        <f t="shared" si="18"/>
        <v>0</v>
      </c>
      <c r="F102" s="37"/>
      <c r="G102" s="37">
        <v>0</v>
      </c>
      <c r="H102" s="37">
        <v>0</v>
      </c>
      <c r="I102" s="37">
        <v>0</v>
      </c>
      <c r="J102" s="37">
        <v>0</v>
      </c>
      <c r="K102" s="37"/>
      <c r="L102" s="37"/>
      <c r="M102" s="37"/>
      <c r="N102" s="139">
        <f t="shared" si="22"/>
        <v>0</v>
      </c>
      <c r="P102" s="139">
        <f t="shared" si="20"/>
        <v>0</v>
      </c>
      <c r="Q102" s="140">
        <f t="shared" si="21"/>
        <v>0</v>
      </c>
    </row>
    <row r="103" spans="2:17" ht="16.5" hidden="1" customHeight="1" outlineLevel="2" thickBot="1" x14ac:dyDescent="0.35">
      <c r="B103" s="46"/>
      <c r="C103" s="35" t="s">
        <v>200</v>
      </c>
      <c r="D103" s="36" t="s">
        <v>201</v>
      </c>
      <c r="E103" s="217">
        <f t="shared" si="18"/>
        <v>0</v>
      </c>
      <c r="F103" s="37">
        <f>'executie BG aprobat_2020'!BC104</f>
        <v>0</v>
      </c>
      <c r="G103" s="37">
        <v>0</v>
      </c>
      <c r="H103" s="37">
        <v>0</v>
      </c>
      <c r="I103" s="37">
        <v>0</v>
      </c>
      <c r="J103" s="37">
        <v>0</v>
      </c>
      <c r="K103" s="37"/>
      <c r="L103" s="37"/>
      <c r="M103" s="37"/>
      <c r="N103" s="139">
        <f t="shared" si="22"/>
        <v>0</v>
      </c>
      <c r="P103" s="139">
        <f t="shared" si="20"/>
        <v>0</v>
      </c>
      <c r="Q103" s="140">
        <f t="shared" si="21"/>
        <v>0</v>
      </c>
    </row>
    <row r="104" spans="2:17" ht="16.5" hidden="1" customHeight="1" collapsed="1" x14ac:dyDescent="0.3">
      <c r="B104" s="46" t="s">
        <v>202</v>
      </c>
      <c r="C104" s="35"/>
      <c r="D104" s="36" t="s">
        <v>203</v>
      </c>
      <c r="E104" s="217">
        <f t="shared" si="18"/>
        <v>0</v>
      </c>
      <c r="F104" s="37"/>
      <c r="G104" s="37"/>
      <c r="H104" s="37"/>
      <c r="I104" s="37"/>
      <c r="J104" s="37"/>
      <c r="K104" s="37"/>
      <c r="L104" s="37"/>
      <c r="M104" s="37"/>
    </row>
    <row r="105" spans="2:17" ht="16.5" hidden="1" customHeight="1" outlineLevel="1" thickBot="1" x14ac:dyDescent="0.35">
      <c r="B105" s="46" t="s">
        <v>204</v>
      </c>
      <c r="C105" s="35"/>
      <c r="D105" s="36" t="s">
        <v>205</v>
      </c>
      <c r="E105" s="217">
        <f t="shared" si="18"/>
        <v>0</v>
      </c>
      <c r="F105" s="37">
        <f>SUM(F106:F107)</f>
        <v>0</v>
      </c>
      <c r="G105" s="37">
        <f>SUM(G106:G107)</f>
        <v>0</v>
      </c>
      <c r="H105" s="37">
        <f>SUM(H106:H107)</f>
        <v>0</v>
      </c>
      <c r="I105" s="37">
        <f>SUM(I106:I107)</f>
        <v>0</v>
      </c>
      <c r="J105" s="37">
        <f>SUM(J106:J107)</f>
        <v>0</v>
      </c>
      <c r="K105" s="37"/>
      <c r="L105" s="37"/>
      <c r="M105" s="37"/>
      <c r="N105" s="139">
        <f t="shared" ref="N105:N117" si="24">E105-G105-H105-I105</f>
        <v>0</v>
      </c>
      <c r="P105" s="139">
        <f t="shared" ref="P105:P117" si="25">G105+H105+O105</f>
        <v>0</v>
      </c>
      <c r="Q105" s="140">
        <f t="shared" ref="Q105:Q117" si="26">E105-G105-H105-O105</f>
        <v>0</v>
      </c>
    </row>
    <row r="106" spans="2:17" ht="16.5" hidden="1" customHeight="1" outlineLevel="2" thickBot="1" x14ac:dyDescent="0.35">
      <c r="B106" s="46"/>
      <c r="C106" s="35" t="s">
        <v>206</v>
      </c>
      <c r="D106" s="36" t="s">
        <v>207</v>
      </c>
      <c r="E106" s="217">
        <f t="shared" si="18"/>
        <v>0</v>
      </c>
      <c r="F106" s="37"/>
      <c r="G106" s="37"/>
      <c r="H106" s="37"/>
      <c r="I106" s="37"/>
      <c r="J106" s="37"/>
      <c r="K106" s="37"/>
      <c r="L106" s="37"/>
      <c r="M106" s="37"/>
      <c r="N106" s="139">
        <f t="shared" si="24"/>
        <v>0</v>
      </c>
      <c r="P106" s="139">
        <f t="shared" si="25"/>
        <v>0</v>
      </c>
      <c r="Q106" s="140">
        <f t="shared" si="26"/>
        <v>0</v>
      </c>
    </row>
    <row r="107" spans="2:17" ht="16.5" hidden="1" customHeight="1" outlineLevel="2" thickBot="1" x14ac:dyDescent="0.35">
      <c r="B107" s="46"/>
      <c r="C107" s="35" t="s">
        <v>208</v>
      </c>
      <c r="D107" s="36" t="s">
        <v>209</v>
      </c>
      <c r="E107" s="217">
        <f t="shared" si="18"/>
        <v>0</v>
      </c>
      <c r="F107" s="37"/>
      <c r="G107" s="37"/>
      <c r="H107" s="37"/>
      <c r="I107" s="37"/>
      <c r="J107" s="37"/>
      <c r="K107" s="37"/>
      <c r="L107" s="37"/>
      <c r="M107" s="37"/>
      <c r="N107" s="139">
        <f t="shared" si="24"/>
        <v>0</v>
      </c>
      <c r="P107" s="139">
        <f t="shared" si="25"/>
        <v>0</v>
      </c>
      <c r="Q107" s="140">
        <f t="shared" si="26"/>
        <v>0</v>
      </c>
    </row>
    <row r="108" spans="2:17" ht="31.5" hidden="1" customHeight="1" outlineLevel="1" collapsed="1" x14ac:dyDescent="0.3">
      <c r="B108" s="46" t="s">
        <v>210</v>
      </c>
      <c r="C108" s="35"/>
      <c r="D108" s="36" t="s">
        <v>211</v>
      </c>
      <c r="E108" s="217">
        <f t="shared" si="18"/>
        <v>0</v>
      </c>
      <c r="F108" s="37">
        <f>SUM(F109:F112)</f>
        <v>0</v>
      </c>
      <c r="G108" s="37">
        <f>SUM(G109:G112)</f>
        <v>0</v>
      </c>
      <c r="H108" s="37">
        <f>SUM(H109:H112)</f>
        <v>0</v>
      </c>
      <c r="I108" s="37">
        <f>SUM(I109:I112)</f>
        <v>0</v>
      </c>
      <c r="J108" s="37">
        <f>SUM(J109:J112)</f>
        <v>0</v>
      </c>
      <c r="K108" s="37"/>
      <c r="L108" s="37"/>
      <c r="M108" s="37"/>
      <c r="N108" s="139">
        <f t="shared" si="24"/>
        <v>0</v>
      </c>
      <c r="P108" s="139">
        <f t="shared" si="25"/>
        <v>0</v>
      </c>
      <c r="Q108" s="140">
        <f t="shared" si="26"/>
        <v>0</v>
      </c>
    </row>
    <row r="109" spans="2:17" ht="16.5" hidden="1" customHeight="1" outlineLevel="2" thickBot="1" x14ac:dyDescent="0.35">
      <c r="B109" s="46"/>
      <c r="C109" s="35" t="s">
        <v>212</v>
      </c>
      <c r="D109" s="36" t="s">
        <v>213</v>
      </c>
      <c r="E109" s="217">
        <f t="shared" si="18"/>
        <v>0</v>
      </c>
      <c r="F109" s="37"/>
      <c r="G109" s="37"/>
      <c r="H109" s="37"/>
      <c r="I109" s="37"/>
      <c r="J109" s="37"/>
      <c r="K109" s="37"/>
      <c r="L109" s="37"/>
      <c r="M109" s="37"/>
      <c r="N109" s="139">
        <f t="shared" si="24"/>
        <v>0</v>
      </c>
      <c r="P109" s="139">
        <f t="shared" si="25"/>
        <v>0</v>
      </c>
      <c r="Q109" s="140">
        <f t="shared" si="26"/>
        <v>0</v>
      </c>
    </row>
    <row r="110" spans="2:17" ht="16.5" hidden="1" customHeight="1" outlineLevel="2" thickBot="1" x14ac:dyDescent="0.35">
      <c r="B110" s="46"/>
      <c r="C110" s="35" t="s">
        <v>214</v>
      </c>
      <c r="D110" s="36" t="s">
        <v>215</v>
      </c>
      <c r="E110" s="217">
        <f t="shared" si="18"/>
        <v>0</v>
      </c>
      <c r="F110" s="37"/>
      <c r="G110" s="37"/>
      <c r="H110" s="37"/>
      <c r="I110" s="37"/>
      <c r="J110" s="37"/>
      <c r="K110" s="37"/>
      <c r="L110" s="37"/>
      <c r="M110" s="37"/>
      <c r="N110" s="139">
        <f t="shared" si="24"/>
        <v>0</v>
      </c>
      <c r="P110" s="139">
        <f t="shared" si="25"/>
        <v>0</v>
      </c>
      <c r="Q110" s="140">
        <f t="shared" si="26"/>
        <v>0</v>
      </c>
    </row>
    <row r="111" spans="2:17" ht="16.5" hidden="1" customHeight="1" outlineLevel="2" thickBot="1" x14ac:dyDescent="0.35">
      <c r="B111" s="46"/>
      <c r="C111" s="35" t="s">
        <v>216</v>
      </c>
      <c r="D111" s="36" t="s">
        <v>217</v>
      </c>
      <c r="E111" s="217">
        <f t="shared" si="18"/>
        <v>0</v>
      </c>
      <c r="F111" s="37"/>
      <c r="G111" s="37"/>
      <c r="H111" s="37"/>
      <c r="I111" s="37"/>
      <c r="J111" s="37"/>
      <c r="K111" s="37"/>
      <c r="L111" s="37"/>
      <c r="M111" s="37"/>
      <c r="N111" s="139">
        <f t="shared" si="24"/>
        <v>0</v>
      </c>
      <c r="P111" s="139">
        <f t="shared" si="25"/>
        <v>0</v>
      </c>
      <c r="Q111" s="140">
        <f t="shared" si="26"/>
        <v>0</v>
      </c>
    </row>
    <row r="112" spans="2:17" ht="16.5" hidden="1" customHeight="1" outlineLevel="2" thickBot="1" x14ac:dyDescent="0.35">
      <c r="B112" s="46"/>
      <c r="C112" s="35" t="s">
        <v>218</v>
      </c>
      <c r="D112" s="36" t="s">
        <v>219</v>
      </c>
      <c r="E112" s="217">
        <f t="shared" si="18"/>
        <v>0</v>
      </c>
      <c r="F112" s="37"/>
      <c r="G112" s="37"/>
      <c r="H112" s="37"/>
      <c r="I112" s="37"/>
      <c r="J112" s="37"/>
      <c r="K112" s="37"/>
      <c r="L112" s="37"/>
      <c r="M112" s="37"/>
      <c r="N112" s="139">
        <f t="shared" si="24"/>
        <v>0</v>
      </c>
      <c r="P112" s="139">
        <f t="shared" si="25"/>
        <v>0</v>
      </c>
      <c r="Q112" s="140">
        <f t="shared" si="26"/>
        <v>0</v>
      </c>
    </row>
    <row r="113" spans="2:17" ht="16.5" hidden="1" customHeight="1" outlineLevel="1" collapsed="1" thickBot="1" x14ac:dyDescent="0.35">
      <c r="B113" s="46" t="s">
        <v>220</v>
      </c>
      <c r="C113" s="35"/>
      <c r="D113" s="36" t="s">
        <v>221</v>
      </c>
      <c r="E113" s="217">
        <f t="shared" si="18"/>
        <v>0</v>
      </c>
      <c r="F113" s="37">
        <f>SUM(F114:F117)</f>
        <v>0</v>
      </c>
      <c r="G113" s="37">
        <f>SUM(G114:G117)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/>
      <c r="L113" s="37"/>
      <c r="M113" s="37"/>
      <c r="N113" s="139">
        <f t="shared" si="24"/>
        <v>0</v>
      </c>
      <c r="P113" s="139">
        <f t="shared" si="25"/>
        <v>0</v>
      </c>
      <c r="Q113" s="140">
        <f t="shared" si="26"/>
        <v>0</v>
      </c>
    </row>
    <row r="114" spans="2:17" ht="16.5" hidden="1" customHeight="1" outlineLevel="2" thickBot="1" x14ac:dyDescent="0.35">
      <c r="B114" s="46"/>
      <c r="C114" s="35" t="s">
        <v>222</v>
      </c>
      <c r="D114" s="36" t="s">
        <v>223</v>
      </c>
      <c r="E114" s="217">
        <f t="shared" si="18"/>
        <v>0</v>
      </c>
      <c r="F114" s="37"/>
      <c r="G114" s="37"/>
      <c r="H114" s="37"/>
      <c r="I114" s="37"/>
      <c r="J114" s="37"/>
      <c r="K114" s="37"/>
      <c r="L114" s="37"/>
      <c r="M114" s="37"/>
      <c r="N114" s="139">
        <f t="shared" si="24"/>
        <v>0</v>
      </c>
      <c r="P114" s="139">
        <f t="shared" si="25"/>
        <v>0</v>
      </c>
      <c r="Q114" s="140">
        <f t="shared" si="26"/>
        <v>0</v>
      </c>
    </row>
    <row r="115" spans="2:17" ht="16.5" hidden="1" customHeight="1" outlineLevel="2" thickBot="1" x14ac:dyDescent="0.35">
      <c r="B115" s="46"/>
      <c r="C115" s="35" t="s">
        <v>224</v>
      </c>
      <c r="D115" s="36" t="s">
        <v>225</v>
      </c>
      <c r="E115" s="217">
        <f t="shared" si="18"/>
        <v>0</v>
      </c>
      <c r="F115" s="37"/>
      <c r="G115" s="37"/>
      <c r="H115" s="37"/>
      <c r="I115" s="37"/>
      <c r="J115" s="37"/>
      <c r="K115" s="37"/>
      <c r="L115" s="37"/>
      <c r="M115" s="37"/>
      <c r="N115" s="139">
        <f t="shared" si="24"/>
        <v>0</v>
      </c>
      <c r="P115" s="139">
        <f t="shared" si="25"/>
        <v>0</v>
      </c>
      <c r="Q115" s="140">
        <f t="shared" si="26"/>
        <v>0</v>
      </c>
    </row>
    <row r="116" spans="2:17" ht="19.5" hidden="1" customHeight="1" outlineLevel="2" x14ac:dyDescent="0.3">
      <c r="B116" s="46"/>
      <c r="C116" s="35" t="s">
        <v>226</v>
      </c>
      <c r="D116" s="36" t="s">
        <v>227</v>
      </c>
      <c r="E116" s="217">
        <f t="shared" si="18"/>
        <v>0</v>
      </c>
      <c r="F116" s="37"/>
      <c r="G116" s="37"/>
      <c r="H116" s="37"/>
      <c r="I116" s="37"/>
      <c r="J116" s="37"/>
      <c r="K116" s="37"/>
      <c r="L116" s="37"/>
      <c r="M116" s="37"/>
      <c r="N116" s="139">
        <f t="shared" si="24"/>
        <v>0</v>
      </c>
      <c r="P116" s="139">
        <f t="shared" si="25"/>
        <v>0</v>
      </c>
      <c r="Q116" s="140">
        <f t="shared" si="26"/>
        <v>0</v>
      </c>
    </row>
    <row r="117" spans="2:17" ht="16.5" hidden="1" customHeight="1" outlineLevel="2" thickBot="1" x14ac:dyDescent="0.35">
      <c r="B117" s="46"/>
      <c r="C117" s="35" t="s">
        <v>228</v>
      </c>
      <c r="D117" s="36" t="s">
        <v>229</v>
      </c>
      <c r="E117" s="217">
        <f t="shared" si="18"/>
        <v>0</v>
      </c>
      <c r="F117" s="37"/>
      <c r="G117" s="37"/>
      <c r="H117" s="37"/>
      <c r="I117" s="37"/>
      <c r="J117" s="37"/>
      <c r="K117" s="37"/>
      <c r="L117" s="37"/>
      <c r="M117" s="37"/>
      <c r="N117" s="139">
        <f t="shared" si="24"/>
        <v>0</v>
      </c>
      <c r="P117" s="139">
        <f t="shared" si="25"/>
        <v>0</v>
      </c>
      <c r="Q117" s="140">
        <f t="shared" si="26"/>
        <v>0</v>
      </c>
    </row>
    <row r="118" spans="2:17" ht="16.5" hidden="1" customHeight="1" collapsed="1" x14ac:dyDescent="0.3">
      <c r="B118" s="46" t="s">
        <v>230</v>
      </c>
      <c r="C118" s="35"/>
      <c r="D118" s="36" t="s">
        <v>231</v>
      </c>
      <c r="E118" s="217">
        <f t="shared" si="18"/>
        <v>0</v>
      </c>
      <c r="F118" s="37">
        <v>0</v>
      </c>
      <c r="G118" s="37">
        <f>SUM(G119:G121)</f>
        <v>0</v>
      </c>
      <c r="H118" s="37">
        <f>SUM(H119:H121)</f>
        <v>0</v>
      </c>
      <c r="I118" s="37">
        <f>SUM(I119:I121)</f>
        <v>0</v>
      </c>
      <c r="J118" s="37">
        <f>SUM(J119:J121)</f>
        <v>0</v>
      </c>
      <c r="K118" s="37"/>
      <c r="L118" s="37"/>
      <c r="M118" s="37"/>
    </row>
    <row r="119" spans="2:17" ht="16.5" hidden="1" customHeight="1" outlineLevel="1" thickBot="1" x14ac:dyDescent="0.35">
      <c r="B119" s="46"/>
      <c r="C119" s="35" t="s">
        <v>232</v>
      </c>
      <c r="D119" s="36" t="s">
        <v>233</v>
      </c>
      <c r="E119" s="217">
        <f t="shared" si="18"/>
        <v>0</v>
      </c>
      <c r="F119" s="37"/>
      <c r="G119" s="37"/>
      <c r="H119" s="37"/>
      <c r="I119" s="37"/>
      <c r="J119" s="37"/>
      <c r="K119" s="37"/>
      <c r="L119" s="37"/>
      <c r="M119" s="37"/>
      <c r="N119" s="139">
        <f>E119-G119-H119-I119</f>
        <v>0</v>
      </c>
      <c r="P119" s="139">
        <f>G119+H119+O119</f>
        <v>0</v>
      </c>
      <c r="Q119" s="140">
        <f>E119-G119-H119-O119</f>
        <v>0</v>
      </c>
    </row>
    <row r="120" spans="2:17" ht="30.75" hidden="1" customHeight="1" outlineLevel="1" thickBot="1" x14ac:dyDescent="0.35">
      <c r="B120" s="46"/>
      <c r="C120" s="35" t="s">
        <v>234</v>
      </c>
      <c r="D120" s="36" t="s">
        <v>235</v>
      </c>
      <c r="E120" s="217">
        <f t="shared" si="18"/>
        <v>0</v>
      </c>
      <c r="F120" s="37"/>
      <c r="G120" s="37"/>
      <c r="H120" s="37"/>
      <c r="I120" s="37"/>
      <c r="J120" s="37"/>
      <c r="K120" s="37"/>
      <c r="L120" s="37"/>
      <c r="M120" s="37"/>
      <c r="N120" s="139">
        <f>E120-G120-H120-I120</f>
        <v>0</v>
      </c>
      <c r="P120" s="139">
        <f>G120+H120+O120</f>
        <v>0</v>
      </c>
      <c r="Q120" s="140">
        <f>E120-G120-H120-O120</f>
        <v>0</v>
      </c>
    </row>
    <row r="121" spans="2:17" ht="16.5" hidden="1" customHeight="1" outlineLevel="1" thickBot="1" x14ac:dyDescent="0.35">
      <c r="B121" s="46"/>
      <c r="C121" s="35" t="s">
        <v>236</v>
      </c>
      <c r="D121" s="36" t="s">
        <v>237</v>
      </c>
      <c r="E121" s="217">
        <f t="shared" si="18"/>
        <v>0</v>
      </c>
      <c r="F121" s="37"/>
      <c r="G121" s="37"/>
      <c r="H121" s="37"/>
      <c r="I121" s="37"/>
      <c r="J121" s="37"/>
      <c r="K121" s="37"/>
      <c r="L121" s="37"/>
      <c r="M121" s="37"/>
      <c r="N121" s="139">
        <f>E121-G121-H121-I121</f>
        <v>0</v>
      </c>
      <c r="P121" s="139">
        <f>G121+H121+O121</f>
        <v>0</v>
      </c>
      <c r="Q121" s="140">
        <f>E121-G121-H121-O121</f>
        <v>0</v>
      </c>
    </row>
    <row r="122" spans="2:17" ht="16.5" hidden="1" customHeight="1" collapsed="1" x14ac:dyDescent="0.3">
      <c r="B122" s="46" t="s">
        <v>238</v>
      </c>
      <c r="C122" s="35"/>
      <c r="D122" s="36" t="s">
        <v>239</v>
      </c>
      <c r="E122" s="217">
        <f t="shared" si="18"/>
        <v>0</v>
      </c>
      <c r="F122" s="37">
        <f>F123</f>
        <v>0</v>
      </c>
      <c r="G122" s="37">
        <f>G123</f>
        <v>0</v>
      </c>
      <c r="H122" s="37">
        <f>H123</f>
        <v>0</v>
      </c>
      <c r="I122" s="37">
        <f>I123</f>
        <v>0</v>
      </c>
      <c r="J122" s="37">
        <f>J123</f>
        <v>0</v>
      </c>
      <c r="K122" s="37"/>
      <c r="L122" s="37"/>
      <c r="M122" s="37"/>
    </row>
    <row r="123" spans="2:17" ht="16.5" hidden="1" customHeight="1" outlineLevel="1" thickBot="1" x14ac:dyDescent="0.35">
      <c r="B123" s="46" t="s">
        <v>240</v>
      </c>
      <c r="C123" s="35"/>
      <c r="D123" s="36" t="s">
        <v>241</v>
      </c>
      <c r="E123" s="217">
        <f t="shared" si="18"/>
        <v>0</v>
      </c>
      <c r="F123" s="37"/>
      <c r="G123" s="37"/>
      <c r="H123" s="37"/>
      <c r="I123" s="37"/>
      <c r="J123" s="37"/>
      <c r="K123" s="37"/>
      <c r="L123" s="37"/>
      <c r="M123" s="37"/>
      <c r="N123" s="139">
        <f>E123-G123-H123-I123</f>
        <v>0</v>
      </c>
      <c r="P123" s="139">
        <f>G123+H123+O123</f>
        <v>0</v>
      </c>
      <c r="Q123" s="140">
        <f>E123-G123-H123-O123</f>
        <v>0</v>
      </c>
    </row>
    <row r="124" spans="2:17" ht="17.100000000000001" hidden="1" customHeight="1" collapsed="1" x14ac:dyDescent="0.3">
      <c r="B124" s="46" t="s">
        <v>242</v>
      </c>
      <c r="C124" s="35"/>
      <c r="D124" s="36" t="s">
        <v>243</v>
      </c>
      <c r="E124" s="217">
        <f t="shared" si="18"/>
        <v>0</v>
      </c>
      <c r="F124" s="37"/>
      <c r="G124" s="37"/>
      <c r="H124" s="37"/>
      <c r="I124" s="37"/>
      <c r="J124" s="37"/>
      <c r="K124" s="37"/>
      <c r="L124" s="37"/>
      <c r="M124" s="37"/>
    </row>
    <row r="125" spans="2:17" ht="15" hidden="1" customHeight="1" outlineLevel="1" x14ac:dyDescent="0.3">
      <c r="B125" s="46" t="s">
        <v>244</v>
      </c>
      <c r="C125" s="35"/>
      <c r="D125" s="36" t="s">
        <v>245</v>
      </c>
      <c r="E125" s="217">
        <f t="shared" si="18"/>
        <v>0</v>
      </c>
      <c r="F125" s="37">
        <f>SUM(F126:F136)</f>
        <v>0</v>
      </c>
      <c r="G125" s="37">
        <f>SUM(G126:G136)</f>
        <v>0</v>
      </c>
      <c r="H125" s="37">
        <f>SUM(H126:H136)</f>
        <v>0</v>
      </c>
      <c r="I125" s="37">
        <f>SUM(I126:I136)</f>
        <v>0</v>
      </c>
      <c r="J125" s="37">
        <f>SUM(J126:J136)</f>
        <v>0</v>
      </c>
      <c r="K125" s="37"/>
      <c r="L125" s="37"/>
      <c r="M125" s="37"/>
      <c r="N125" s="139">
        <f t="shared" ref="N125:N136" si="27">E125-G125-H125-I125</f>
        <v>0</v>
      </c>
      <c r="P125" s="139">
        <f t="shared" ref="P125:P136" si="28">G125+H125+O125</f>
        <v>0</v>
      </c>
      <c r="Q125" s="140">
        <f t="shared" ref="Q125:Q136" si="29">E125-G125-H125-O125</f>
        <v>0</v>
      </c>
    </row>
    <row r="126" spans="2:17" ht="16.5" hidden="1" customHeight="1" outlineLevel="2" thickBot="1" x14ac:dyDescent="0.35">
      <c r="B126" s="46"/>
      <c r="C126" s="35" t="s">
        <v>246</v>
      </c>
      <c r="D126" s="36" t="s">
        <v>247</v>
      </c>
      <c r="E126" s="217">
        <f t="shared" si="18"/>
        <v>0</v>
      </c>
      <c r="F126" s="37"/>
      <c r="G126" s="37"/>
      <c r="H126" s="37"/>
      <c r="I126" s="37"/>
      <c r="J126" s="37"/>
      <c r="K126" s="37"/>
      <c r="L126" s="37"/>
      <c r="M126" s="37"/>
      <c r="N126" s="139">
        <f t="shared" si="27"/>
        <v>0</v>
      </c>
      <c r="P126" s="139">
        <f t="shared" si="28"/>
        <v>0</v>
      </c>
      <c r="Q126" s="140">
        <f t="shared" si="29"/>
        <v>0</v>
      </c>
    </row>
    <row r="127" spans="2:17" ht="16.5" hidden="1" customHeight="1" outlineLevel="2" thickBot="1" x14ac:dyDescent="0.35">
      <c r="B127" s="46"/>
      <c r="C127" s="35" t="s">
        <v>248</v>
      </c>
      <c r="D127" s="36" t="s">
        <v>249</v>
      </c>
      <c r="E127" s="217">
        <f t="shared" si="18"/>
        <v>0</v>
      </c>
      <c r="F127" s="37"/>
      <c r="G127" s="37"/>
      <c r="H127" s="37"/>
      <c r="I127" s="37"/>
      <c r="J127" s="37"/>
      <c r="K127" s="37"/>
      <c r="L127" s="37"/>
      <c r="M127" s="37"/>
      <c r="N127" s="139">
        <f t="shared" si="27"/>
        <v>0</v>
      </c>
      <c r="P127" s="139">
        <f t="shared" si="28"/>
        <v>0</v>
      </c>
      <c r="Q127" s="140">
        <f t="shared" si="29"/>
        <v>0</v>
      </c>
    </row>
    <row r="128" spans="2:17" ht="16.5" hidden="1" customHeight="1" outlineLevel="2" thickBot="1" x14ac:dyDescent="0.35">
      <c r="B128" s="46"/>
      <c r="C128" s="35" t="s">
        <v>250</v>
      </c>
      <c r="D128" s="36" t="s">
        <v>251</v>
      </c>
      <c r="E128" s="217">
        <f t="shared" si="18"/>
        <v>0</v>
      </c>
      <c r="F128" s="37"/>
      <c r="G128" s="37"/>
      <c r="H128" s="37"/>
      <c r="I128" s="37"/>
      <c r="J128" s="37"/>
      <c r="K128" s="37"/>
      <c r="L128" s="37"/>
      <c r="M128" s="37"/>
      <c r="N128" s="139">
        <f t="shared" si="27"/>
        <v>0</v>
      </c>
      <c r="P128" s="139">
        <f t="shared" si="28"/>
        <v>0</v>
      </c>
      <c r="Q128" s="140">
        <f t="shared" si="29"/>
        <v>0</v>
      </c>
    </row>
    <row r="129" spans="2:17" ht="31.5" hidden="1" customHeight="1" outlineLevel="2" thickBot="1" x14ac:dyDescent="0.35">
      <c r="B129" s="46"/>
      <c r="C129" s="35" t="s">
        <v>252</v>
      </c>
      <c r="D129" s="36" t="s">
        <v>253</v>
      </c>
      <c r="E129" s="217">
        <f t="shared" si="18"/>
        <v>0</v>
      </c>
      <c r="F129" s="37"/>
      <c r="G129" s="37"/>
      <c r="H129" s="37"/>
      <c r="I129" s="37"/>
      <c r="J129" s="37"/>
      <c r="K129" s="37"/>
      <c r="L129" s="37"/>
      <c r="M129" s="37"/>
      <c r="N129" s="139">
        <f t="shared" si="27"/>
        <v>0</v>
      </c>
      <c r="P129" s="139">
        <f t="shared" si="28"/>
        <v>0</v>
      </c>
      <c r="Q129" s="140">
        <f t="shared" si="29"/>
        <v>0</v>
      </c>
    </row>
    <row r="130" spans="2:17" ht="31.5" hidden="1" customHeight="1" outlineLevel="2" thickBot="1" x14ac:dyDescent="0.35">
      <c r="B130" s="46"/>
      <c r="C130" s="35" t="s">
        <v>254</v>
      </c>
      <c r="D130" s="36" t="s">
        <v>255</v>
      </c>
      <c r="E130" s="217">
        <f t="shared" si="18"/>
        <v>0</v>
      </c>
      <c r="F130" s="37"/>
      <c r="G130" s="37"/>
      <c r="H130" s="37"/>
      <c r="I130" s="37"/>
      <c r="J130" s="37"/>
      <c r="K130" s="37"/>
      <c r="L130" s="37"/>
      <c r="M130" s="37"/>
      <c r="N130" s="139">
        <f t="shared" si="27"/>
        <v>0</v>
      </c>
      <c r="P130" s="139">
        <f t="shared" si="28"/>
        <v>0</v>
      </c>
      <c r="Q130" s="140">
        <f t="shared" si="29"/>
        <v>0</v>
      </c>
    </row>
    <row r="131" spans="2:17" ht="46.5" hidden="1" customHeight="1" outlineLevel="2" thickBot="1" x14ac:dyDescent="0.35">
      <c r="B131" s="46"/>
      <c r="C131" s="35" t="s">
        <v>256</v>
      </c>
      <c r="D131" s="36" t="s">
        <v>257</v>
      </c>
      <c r="E131" s="217">
        <f t="shared" si="18"/>
        <v>0</v>
      </c>
      <c r="F131" s="37"/>
      <c r="G131" s="37"/>
      <c r="H131" s="37"/>
      <c r="I131" s="37"/>
      <c r="J131" s="37"/>
      <c r="K131" s="37"/>
      <c r="L131" s="37"/>
      <c r="M131" s="37"/>
      <c r="N131" s="139">
        <f t="shared" si="27"/>
        <v>0</v>
      </c>
      <c r="P131" s="139">
        <f t="shared" si="28"/>
        <v>0</v>
      </c>
      <c r="Q131" s="140">
        <f t="shared" si="29"/>
        <v>0</v>
      </c>
    </row>
    <row r="132" spans="2:17" ht="31.5" hidden="1" customHeight="1" outlineLevel="2" thickBot="1" x14ac:dyDescent="0.35">
      <c r="B132" s="46"/>
      <c r="C132" s="35" t="s">
        <v>258</v>
      </c>
      <c r="D132" s="36" t="s">
        <v>259</v>
      </c>
      <c r="E132" s="217">
        <f t="shared" si="18"/>
        <v>0</v>
      </c>
      <c r="F132" s="37"/>
      <c r="G132" s="37"/>
      <c r="H132" s="37"/>
      <c r="I132" s="37"/>
      <c r="J132" s="37"/>
      <c r="K132" s="37"/>
      <c r="L132" s="37"/>
      <c r="M132" s="37"/>
      <c r="N132" s="139">
        <f t="shared" si="27"/>
        <v>0</v>
      </c>
      <c r="P132" s="139">
        <f t="shared" si="28"/>
        <v>0</v>
      </c>
      <c r="Q132" s="140">
        <f t="shared" si="29"/>
        <v>0</v>
      </c>
    </row>
    <row r="133" spans="2:17" ht="31.5" hidden="1" customHeight="1" outlineLevel="2" thickBot="1" x14ac:dyDescent="0.35">
      <c r="B133" s="46"/>
      <c r="C133" s="35" t="s">
        <v>260</v>
      </c>
      <c r="D133" s="36" t="s">
        <v>261</v>
      </c>
      <c r="E133" s="217">
        <f t="shared" si="18"/>
        <v>0</v>
      </c>
      <c r="F133" s="37"/>
      <c r="G133" s="37"/>
      <c r="H133" s="37"/>
      <c r="I133" s="37"/>
      <c r="J133" s="37"/>
      <c r="K133" s="37"/>
      <c r="L133" s="37"/>
      <c r="M133" s="37"/>
      <c r="N133" s="139">
        <f t="shared" si="27"/>
        <v>0</v>
      </c>
      <c r="P133" s="139">
        <f t="shared" si="28"/>
        <v>0</v>
      </c>
      <c r="Q133" s="140">
        <f t="shared" si="29"/>
        <v>0</v>
      </c>
    </row>
    <row r="134" spans="2:17" ht="31.5" hidden="1" customHeight="1" outlineLevel="2" thickBot="1" x14ac:dyDescent="0.35">
      <c r="B134" s="46"/>
      <c r="C134" s="35" t="s">
        <v>262</v>
      </c>
      <c r="D134" s="36" t="s">
        <v>263</v>
      </c>
      <c r="E134" s="217">
        <f t="shared" si="18"/>
        <v>0</v>
      </c>
      <c r="F134" s="37"/>
      <c r="G134" s="37"/>
      <c r="H134" s="37"/>
      <c r="I134" s="37"/>
      <c r="J134" s="37"/>
      <c r="K134" s="37"/>
      <c r="L134" s="37"/>
      <c r="M134" s="37"/>
      <c r="N134" s="139">
        <f t="shared" si="27"/>
        <v>0</v>
      </c>
      <c r="P134" s="139">
        <f t="shared" si="28"/>
        <v>0</v>
      </c>
      <c r="Q134" s="140">
        <f t="shared" si="29"/>
        <v>0</v>
      </c>
    </row>
    <row r="135" spans="2:17" ht="31.5" hidden="1" customHeight="1" outlineLevel="2" thickBot="1" x14ac:dyDescent="0.35">
      <c r="B135" s="46"/>
      <c r="C135" s="35" t="s">
        <v>264</v>
      </c>
      <c r="D135" s="36" t="s">
        <v>265</v>
      </c>
      <c r="E135" s="217">
        <f t="shared" si="18"/>
        <v>0</v>
      </c>
      <c r="F135" s="37"/>
      <c r="G135" s="37"/>
      <c r="H135" s="37"/>
      <c r="I135" s="37"/>
      <c r="J135" s="37"/>
      <c r="K135" s="37"/>
      <c r="L135" s="37"/>
      <c r="M135" s="37"/>
      <c r="N135" s="139">
        <f t="shared" si="27"/>
        <v>0</v>
      </c>
      <c r="P135" s="139">
        <f t="shared" si="28"/>
        <v>0</v>
      </c>
      <c r="Q135" s="140">
        <f t="shared" si="29"/>
        <v>0</v>
      </c>
    </row>
    <row r="136" spans="2:17" ht="16.5" hidden="1" customHeight="1" outlineLevel="2" thickBot="1" x14ac:dyDescent="0.35">
      <c r="B136" s="46"/>
      <c r="C136" s="35" t="s">
        <v>266</v>
      </c>
      <c r="D136" s="36" t="s">
        <v>267</v>
      </c>
      <c r="E136" s="217">
        <f t="shared" si="18"/>
        <v>0</v>
      </c>
      <c r="F136" s="37"/>
      <c r="G136" s="37"/>
      <c r="H136" s="37"/>
      <c r="I136" s="37"/>
      <c r="J136" s="37"/>
      <c r="K136" s="37"/>
      <c r="L136" s="37"/>
      <c r="M136" s="37"/>
      <c r="N136" s="139">
        <f t="shared" si="27"/>
        <v>0</v>
      </c>
      <c r="P136" s="139">
        <f t="shared" si="28"/>
        <v>0</v>
      </c>
      <c r="Q136" s="140">
        <f t="shared" si="29"/>
        <v>0</v>
      </c>
    </row>
    <row r="137" spans="2:17" ht="16.5" hidden="1" customHeight="1" collapsed="1" x14ac:dyDescent="0.3">
      <c r="B137" s="46" t="s">
        <v>268</v>
      </c>
      <c r="C137" s="35"/>
      <c r="D137" s="36" t="s">
        <v>269</v>
      </c>
      <c r="E137" s="217">
        <f t="shared" si="18"/>
        <v>0</v>
      </c>
      <c r="F137" s="37"/>
      <c r="G137" s="37"/>
      <c r="H137" s="37"/>
      <c r="I137" s="37"/>
      <c r="J137" s="37"/>
      <c r="K137" s="37"/>
      <c r="L137" s="37"/>
      <c r="M137" s="37"/>
    </row>
    <row r="138" spans="2:17" ht="15.75" hidden="1" customHeight="1" outlineLevel="1" x14ac:dyDescent="0.3">
      <c r="B138" s="46" t="s">
        <v>270</v>
      </c>
      <c r="C138" s="35"/>
      <c r="D138" s="36" t="s">
        <v>271</v>
      </c>
      <c r="E138" s="217">
        <f t="shared" si="18"/>
        <v>0</v>
      </c>
      <c r="F138" s="37">
        <f>SUM(F139:F140)</f>
        <v>0</v>
      </c>
      <c r="G138" s="37">
        <f>SUM(G139:G140)</f>
        <v>0</v>
      </c>
      <c r="H138" s="37">
        <v>0</v>
      </c>
      <c r="I138" s="37">
        <f>SUM(I139:I140)</f>
        <v>0</v>
      </c>
      <c r="J138" s="37">
        <f>SUM(J139:J140)</f>
        <v>0</v>
      </c>
      <c r="K138" s="37"/>
      <c r="L138" s="37"/>
      <c r="M138" s="37"/>
      <c r="N138" s="139">
        <f t="shared" ref="N138:N143" si="30">E138-G138-H138-I138</f>
        <v>0</v>
      </c>
      <c r="P138" s="139">
        <f t="shared" ref="P138:P143" si="31">G138+H138+O138</f>
        <v>0</v>
      </c>
      <c r="Q138" s="140">
        <f t="shared" ref="Q138:Q143" si="32">E138-G138-H138-O138</f>
        <v>0</v>
      </c>
    </row>
    <row r="139" spans="2:17" ht="16.5" hidden="1" customHeight="1" outlineLevel="2" thickBot="1" x14ac:dyDescent="0.35">
      <c r="B139" s="46"/>
      <c r="C139" s="35" t="s">
        <v>272</v>
      </c>
      <c r="D139" s="36" t="s">
        <v>273</v>
      </c>
      <c r="E139" s="217">
        <f t="shared" ref="E139:E202" si="33">SUM(G139:J139)</f>
        <v>0</v>
      </c>
      <c r="F139" s="37"/>
      <c r="G139" s="37"/>
      <c r="H139" s="37"/>
      <c r="I139" s="37"/>
      <c r="J139" s="37"/>
      <c r="K139" s="37"/>
      <c r="L139" s="37"/>
      <c r="M139" s="37"/>
      <c r="N139" s="139">
        <f t="shared" si="30"/>
        <v>0</v>
      </c>
      <c r="P139" s="139">
        <f t="shared" si="31"/>
        <v>0</v>
      </c>
      <c r="Q139" s="140">
        <f t="shared" si="32"/>
        <v>0</v>
      </c>
    </row>
    <row r="140" spans="2:17" ht="31.5" hidden="1" customHeight="1" outlineLevel="2" thickBot="1" x14ac:dyDescent="0.35">
      <c r="B140" s="46"/>
      <c r="C140" s="35" t="s">
        <v>274</v>
      </c>
      <c r="D140" s="36" t="s">
        <v>275</v>
      </c>
      <c r="E140" s="217">
        <f t="shared" si="33"/>
        <v>0</v>
      </c>
      <c r="F140" s="37"/>
      <c r="G140" s="37"/>
      <c r="H140" s="37"/>
      <c r="I140" s="37"/>
      <c r="J140" s="37"/>
      <c r="K140" s="37"/>
      <c r="L140" s="37"/>
      <c r="M140" s="37"/>
      <c r="N140" s="139">
        <f t="shared" si="30"/>
        <v>0</v>
      </c>
      <c r="P140" s="139">
        <f t="shared" si="31"/>
        <v>0</v>
      </c>
      <c r="Q140" s="140">
        <f t="shared" si="32"/>
        <v>0</v>
      </c>
    </row>
    <row r="141" spans="2:17" ht="15" hidden="1" customHeight="1" outlineLevel="1" collapsed="1" x14ac:dyDescent="0.3">
      <c r="B141" s="46" t="s">
        <v>276</v>
      </c>
      <c r="C141" s="35"/>
      <c r="D141" s="36" t="s">
        <v>277</v>
      </c>
      <c r="E141" s="217">
        <f t="shared" si="33"/>
        <v>0</v>
      </c>
      <c r="F141" s="37">
        <f>SUM(F142:F143)</f>
        <v>0</v>
      </c>
      <c r="G141" s="37">
        <f>SUM(G142:G143)</f>
        <v>0</v>
      </c>
      <c r="H141" s="37">
        <v>0</v>
      </c>
      <c r="I141" s="37">
        <f>SUM(I142:I143)</f>
        <v>0</v>
      </c>
      <c r="J141" s="37">
        <f>SUM(J142:J143)</f>
        <v>0</v>
      </c>
      <c r="K141" s="37"/>
      <c r="L141" s="37"/>
      <c r="M141" s="37"/>
      <c r="N141" s="139">
        <f t="shared" si="30"/>
        <v>0</v>
      </c>
      <c r="P141" s="139">
        <f t="shared" si="31"/>
        <v>0</v>
      </c>
      <c r="Q141" s="140">
        <f t="shared" si="32"/>
        <v>0</v>
      </c>
    </row>
    <row r="142" spans="2:17" ht="16.5" hidden="1" customHeight="1" outlineLevel="2" thickBot="1" x14ac:dyDescent="0.35">
      <c r="B142" s="46"/>
      <c r="C142" s="35" t="s">
        <v>278</v>
      </c>
      <c r="D142" s="36" t="s">
        <v>279</v>
      </c>
      <c r="E142" s="217">
        <f t="shared" si="33"/>
        <v>0</v>
      </c>
      <c r="F142" s="37"/>
      <c r="G142" s="37"/>
      <c r="H142" s="37"/>
      <c r="I142" s="37"/>
      <c r="J142" s="37"/>
      <c r="K142" s="37"/>
      <c r="L142" s="37"/>
      <c r="M142" s="37"/>
      <c r="N142" s="139">
        <f t="shared" si="30"/>
        <v>0</v>
      </c>
      <c r="P142" s="139">
        <f t="shared" si="31"/>
        <v>0</v>
      </c>
      <c r="Q142" s="140">
        <f t="shared" si="32"/>
        <v>0</v>
      </c>
    </row>
    <row r="143" spans="2:17" ht="16.5" hidden="1" customHeight="1" outlineLevel="2" thickBot="1" x14ac:dyDescent="0.35">
      <c r="B143" s="46"/>
      <c r="C143" s="35" t="s">
        <v>280</v>
      </c>
      <c r="D143" s="36" t="s">
        <v>281</v>
      </c>
      <c r="E143" s="217">
        <f t="shared" si="33"/>
        <v>0</v>
      </c>
      <c r="F143" s="37"/>
      <c r="G143" s="37"/>
      <c r="H143" s="37"/>
      <c r="I143" s="37"/>
      <c r="J143" s="37"/>
      <c r="K143" s="37"/>
      <c r="L143" s="37"/>
      <c r="M143" s="37"/>
      <c r="N143" s="139">
        <f t="shared" si="30"/>
        <v>0</v>
      </c>
      <c r="P143" s="139">
        <f t="shared" si="31"/>
        <v>0</v>
      </c>
      <c r="Q143" s="140">
        <f t="shared" si="32"/>
        <v>0</v>
      </c>
    </row>
    <row r="144" spans="2:17" ht="16.5" hidden="1" customHeight="1" collapsed="1" x14ac:dyDescent="0.3">
      <c r="B144" s="46" t="s">
        <v>282</v>
      </c>
      <c r="C144" s="35"/>
      <c r="D144" s="36" t="s">
        <v>283</v>
      </c>
      <c r="E144" s="217">
        <f t="shared" si="33"/>
        <v>0</v>
      </c>
      <c r="F144" s="37">
        <f>F145</f>
        <v>0</v>
      </c>
      <c r="G144" s="37">
        <f>G145</f>
        <v>0</v>
      </c>
      <c r="H144" s="37"/>
      <c r="I144" s="37">
        <f>I145</f>
        <v>0</v>
      </c>
      <c r="J144" s="37">
        <f>J145</f>
        <v>0</v>
      </c>
      <c r="K144" s="37"/>
      <c r="L144" s="37"/>
      <c r="M144" s="37"/>
    </row>
    <row r="145" spans="2:17" ht="16.5" hidden="1" customHeight="1" outlineLevel="1" thickBot="1" x14ac:dyDescent="0.35">
      <c r="B145" s="46" t="s">
        <v>284</v>
      </c>
      <c r="C145" s="35"/>
      <c r="D145" s="36" t="s">
        <v>285</v>
      </c>
      <c r="E145" s="217">
        <f t="shared" si="33"/>
        <v>0</v>
      </c>
      <c r="F145" s="37">
        <f>SUM(F146:F149)</f>
        <v>0</v>
      </c>
      <c r="G145" s="37">
        <f>SUM(G146:G149)</f>
        <v>0</v>
      </c>
      <c r="H145" s="37">
        <v>0</v>
      </c>
      <c r="I145" s="37">
        <f>SUM(I146:I149)</f>
        <v>0</v>
      </c>
      <c r="J145" s="37">
        <f>SUM(J146:J149)</f>
        <v>0</v>
      </c>
      <c r="K145" s="37"/>
      <c r="L145" s="37"/>
      <c r="M145" s="37"/>
      <c r="N145" s="139">
        <f>E145-G145-H145-I145</f>
        <v>0</v>
      </c>
      <c r="P145" s="139">
        <f>G145+H145+O145</f>
        <v>0</v>
      </c>
      <c r="Q145" s="140">
        <f>E145-G145-H145-O145</f>
        <v>0</v>
      </c>
    </row>
    <row r="146" spans="2:17" ht="16.5" hidden="1" customHeight="1" outlineLevel="2" thickBot="1" x14ac:dyDescent="0.35">
      <c r="B146" s="46"/>
      <c r="C146" s="35" t="s">
        <v>286</v>
      </c>
      <c r="D146" s="36" t="s">
        <v>287</v>
      </c>
      <c r="E146" s="217">
        <f t="shared" si="33"/>
        <v>0</v>
      </c>
      <c r="F146" s="37"/>
      <c r="G146" s="37"/>
      <c r="H146" s="37"/>
      <c r="I146" s="37"/>
      <c r="J146" s="37"/>
      <c r="K146" s="37"/>
      <c r="L146" s="37"/>
      <c r="M146" s="37"/>
      <c r="N146" s="139">
        <f>E146-G146-H146-I146</f>
        <v>0</v>
      </c>
      <c r="P146" s="139">
        <f>G146+H146+O146</f>
        <v>0</v>
      </c>
      <c r="Q146" s="140">
        <f>E146-G146-H146-O146</f>
        <v>0</v>
      </c>
    </row>
    <row r="147" spans="2:17" ht="16.5" hidden="1" customHeight="1" outlineLevel="2" thickBot="1" x14ac:dyDescent="0.35">
      <c r="B147" s="46"/>
      <c r="C147" s="35" t="s">
        <v>288</v>
      </c>
      <c r="D147" s="36" t="s">
        <v>289</v>
      </c>
      <c r="E147" s="217">
        <f t="shared" si="33"/>
        <v>0</v>
      </c>
      <c r="F147" s="37"/>
      <c r="G147" s="37"/>
      <c r="H147" s="37"/>
      <c r="I147" s="37"/>
      <c r="J147" s="37"/>
      <c r="K147" s="37"/>
      <c r="L147" s="37"/>
      <c r="M147" s="37"/>
      <c r="N147" s="139">
        <f>E147-G147-H147-I147</f>
        <v>0</v>
      </c>
      <c r="P147" s="139">
        <f>G147+H147+O147</f>
        <v>0</v>
      </c>
      <c r="Q147" s="140">
        <f>E147-G147-H147-O147</f>
        <v>0</v>
      </c>
    </row>
    <row r="148" spans="2:17" ht="15.75" hidden="1" customHeight="1" outlineLevel="2" x14ac:dyDescent="0.3">
      <c r="B148" s="46"/>
      <c r="C148" s="35" t="s">
        <v>290</v>
      </c>
      <c r="D148" s="36" t="s">
        <v>291</v>
      </c>
      <c r="E148" s="217">
        <f t="shared" si="33"/>
        <v>0</v>
      </c>
      <c r="F148" s="37"/>
      <c r="G148" s="37"/>
      <c r="H148" s="37"/>
      <c r="I148" s="37"/>
      <c r="J148" s="37"/>
      <c r="K148" s="37"/>
      <c r="L148" s="37"/>
      <c r="M148" s="37"/>
      <c r="N148" s="139">
        <f>E148-G148-H148-I148</f>
        <v>0</v>
      </c>
      <c r="P148" s="139">
        <f>G148+H148+O148</f>
        <v>0</v>
      </c>
      <c r="Q148" s="140">
        <f>E148-G148-H148-O148</f>
        <v>0</v>
      </c>
    </row>
    <row r="149" spans="2:17" ht="16.5" hidden="1" customHeight="1" outlineLevel="2" thickBot="1" x14ac:dyDescent="0.35">
      <c r="B149" s="46"/>
      <c r="C149" s="35" t="s">
        <v>292</v>
      </c>
      <c r="D149" s="36" t="s">
        <v>293</v>
      </c>
      <c r="E149" s="217">
        <f t="shared" si="33"/>
        <v>0</v>
      </c>
      <c r="F149" s="37"/>
      <c r="G149" s="37"/>
      <c r="H149" s="37"/>
      <c r="I149" s="37"/>
      <c r="J149" s="37"/>
      <c r="K149" s="37"/>
      <c r="L149" s="37"/>
      <c r="M149" s="37"/>
      <c r="N149" s="139">
        <f>E149-G149-H149-I149</f>
        <v>0</v>
      </c>
      <c r="P149" s="139">
        <f>G149+H149+O149</f>
        <v>0</v>
      </c>
      <c r="Q149" s="140">
        <f>E149-G149-H149-O149</f>
        <v>0</v>
      </c>
    </row>
    <row r="150" spans="2:17" ht="15.75" hidden="1" customHeight="1" collapsed="1" x14ac:dyDescent="0.3">
      <c r="B150" s="46" t="s">
        <v>294</v>
      </c>
      <c r="C150" s="35"/>
      <c r="D150" s="36" t="s">
        <v>295</v>
      </c>
      <c r="E150" s="217">
        <f t="shared" si="33"/>
        <v>0</v>
      </c>
      <c r="F150" s="37">
        <f>SUM(F151:F162)</f>
        <v>0</v>
      </c>
      <c r="G150" s="37">
        <f>SUM(G151:G162)</f>
        <v>0</v>
      </c>
      <c r="H150" s="37">
        <f>SUM(H151:H162)</f>
        <v>0</v>
      </c>
      <c r="I150" s="37">
        <f>SUM(I151:I162)</f>
        <v>0</v>
      </c>
      <c r="J150" s="37">
        <f>SUM(J151:J162)</f>
        <v>0</v>
      </c>
      <c r="K150" s="37"/>
      <c r="L150" s="37"/>
      <c r="M150" s="37"/>
    </row>
    <row r="151" spans="2:17" ht="16.5" hidden="1" customHeight="1" outlineLevel="1" thickBot="1" x14ac:dyDescent="0.35">
      <c r="B151" s="46" t="s">
        <v>296</v>
      </c>
      <c r="C151" s="35"/>
      <c r="D151" s="36" t="s">
        <v>297</v>
      </c>
      <c r="E151" s="217">
        <f t="shared" si="33"/>
        <v>0</v>
      </c>
      <c r="F151" s="37"/>
      <c r="G151" s="37"/>
      <c r="H151" s="37"/>
      <c r="I151" s="37"/>
      <c r="J151" s="37"/>
      <c r="K151" s="37"/>
      <c r="L151" s="37"/>
      <c r="M151" s="37"/>
      <c r="N151" s="139">
        <f t="shared" ref="N151:N162" si="34">E151-G151-H151-I151</f>
        <v>0</v>
      </c>
      <c r="P151" s="139">
        <f t="shared" ref="P151:P162" si="35">G151+H151+O151</f>
        <v>0</v>
      </c>
      <c r="Q151" s="140">
        <f t="shared" ref="Q151:Q162" si="36">E151-G151-H151-O151</f>
        <v>0</v>
      </c>
    </row>
    <row r="152" spans="2:17" ht="16.5" hidden="1" customHeight="1" outlineLevel="1" thickBot="1" x14ac:dyDescent="0.35">
      <c r="B152" s="46" t="s">
        <v>298</v>
      </c>
      <c r="C152" s="35"/>
      <c r="D152" s="36" t="s">
        <v>299</v>
      </c>
      <c r="E152" s="217">
        <f t="shared" si="33"/>
        <v>0</v>
      </c>
      <c r="F152" s="37"/>
      <c r="G152" s="37"/>
      <c r="H152" s="37"/>
      <c r="I152" s="37"/>
      <c r="J152" s="37"/>
      <c r="K152" s="37"/>
      <c r="L152" s="37"/>
      <c r="M152" s="37"/>
      <c r="N152" s="139">
        <f t="shared" si="34"/>
        <v>0</v>
      </c>
      <c r="P152" s="139">
        <f t="shared" si="35"/>
        <v>0</v>
      </c>
      <c r="Q152" s="140">
        <f t="shared" si="36"/>
        <v>0</v>
      </c>
    </row>
    <row r="153" spans="2:17" ht="16.5" hidden="1" customHeight="1" outlineLevel="1" thickBot="1" x14ac:dyDescent="0.35">
      <c r="B153" s="46" t="s">
        <v>300</v>
      </c>
      <c r="C153" s="35"/>
      <c r="D153" s="36" t="s">
        <v>301</v>
      </c>
      <c r="E153" s="217">
        <f t="shared" si="33"/>
        <v>0</v>
      </c>
      <c r="F153" s="37"/>
      <c r="G153" s="37"/>
      <c r="H153" s="37"/>
      <c r="I153" s="37"/>
      <c r="J153" s="37"/>
      <c r="K153" s="37"/>
      <c r="L153" s="37"/>
      <c r="M153" s="37"/>
      <c r="N153" s="139">
        <f t="shared" si="34"/>
        <v>0</v>
      </c>
      <c r="P153" s="139">
        <f t="shared" si="35"/>
        <v>0</v>
      </c>
      <c r="Q153" s="140">
        <f t="shared" si="36"/>
        <v>0</v>
      </c>
    </row>
    <row r="154" spans="2:17" ht="15" hidden="1" customHeight="1" outlineLevel="1" x14ac:dyDescent="0.3">
      <c r="B154" s="46" t="s">
        <v>302</v>
      </c>
      <c r="C154" s="35"/>
      <c r="D154" s="36" t="s">
        <v>303</v>
      </c>
      <c r="E154" s="217">
        <f t="shared" si="33"/>
        <v>0</v>
      </c>
      <c r="F154" s="37"/>
      <c r="G154" s="37"/>
      <c r="H154" s="37"/>
      <c r="I154" s="37"/>
      <c r="J154" s="37"/>
      <c r="K154" s="37"/>
      <c r="L154" s="37"/>
      <c r="M154" s="37"/>
      <c r="N154" s="139">
        <f t="shared" si="34"/>
        <v>0</v>
      </c>
      <c r="P154" s="139">
        <f t="shared" si="35"/>
        <v>0</v>
      </c>
      <c r="Q154" s="140">
        <f t="shared" si="36"/>
        <v>0</v>
      </c>
    </row>
    <row r="155" spans="2:17" ht="15" hidden="1" customHeight="1" outlineLevel="1" x14ac:dyDescent="0.3">
      <c r="B155" s="46" t="s">
        <v>304</v>
      </c>
      <c r="C155" s="35"/>
      <c r="D155" s="36" t="s">
        <v>305</v>
      </c>
      <c r="E155" s="217">
        <f t="shared" si="33"/>
        <v>0</v>
      </c>
      <c r="F155" s="37"/>
      <c r="G155" s="37"/>
      <c r="H155" s="37"/>
      <c r="I155" s="37"/>
      <c r="J155" s="37"/>
      <c r="K155" s="37"/>
      <c r="L155" s="37"/>
      <c r="M155" s="37"/>
      <c r="N155" s="139">
        <f t="shared" si="34"/>
        <v>0</v>
      </c>
      <c r="P155" s="139">
        <f t="shared" si="35"/>
        <v>0</v>
      </c>
      <c r="Q155" s="140">
        <f t="shared" si="36"/>
        <v>0</v>
      </c>
    </row>
    <row r="156" spans="2:17" ht="15.75" hidden="1" customHeight="1" outlineLevel="1" x14ac:dyDescent="0.3">
      <c r="B156" s="46" t="s">
        <v>306</v>
      </c>
      <c r="C156" s="35"/>
      <c r="D156" s="36" t="s">
        <v>307</v>
      </c>
      <c r="E156" s="217">
        <f t="shared" si="33"/>
        <v>0</v>
      </c>
      <c r="F156" s="37"/>
      <c r="G156" s="37"/>
      <c r="H156" s="37"/>
      <c r="I156" s="37"/>
      <c r="J156" s="37"/>
      <c r="K156" s="37"/>
      <c r="L156" s="37"/>
      <c r="M156" s="37"/>
      <c r="N156" s="139">
        <f t="shared" si="34"/>
        <v>0</v>
      </c>
      <c r="P156" s="139">
        <f t="shared" si="35"/>
        <v>0</v>
      </c>
      <c r="Q156" s="140">
        <f t="shared" si="36"/>
        <v>0</v>
      </c>
    </row>
    <row r="157" spans="2:17" ht="16.5" hidden="1" customHeight="1" outlineLevel="1" thickBot="1" x14ac:dyDescent="0.35">
      <c r="B157" s="46" t="s">
        <v>308</v>
      </c>
      <c r="C157" s="35"/>
      <c r="D157" s="36" t="s">
        <v>309</v>
      </c>
      <c r="E157" s="217">
        <f t="shared" si="33"/>
        <v>0</v>
      </c>
      <c r="F157" s="37"/>
      <c r="G157" s="37"/>
      <c r="H157" s="37"/>
      <c r="I157" s="37"/>
      <c r="J157" s="37"/>
      <c r="K157" s="37"/>
      <c r="L157" s="37"/>
      <c r="M157" s="37"/>
      <c r="N157" s="139">
        <f t="shared" si="34"/>
        <v>0</v>
      </c>
      <c r="P157" s="139">
        <f t="shared" si="35"/>
        <v>0</v>
      </c>
      <c r="Q157" s="140">
        <f t="shared" si="36"/>
        <v>0</v>
      </c>
    </row>
    <row r="158" spans="2:17" ht="15" hidden="1" customHeight="1" outlineLevel="1" x14ac:dyDescent="0.3">
      <c r="B158" s="46" t="s">
        <v>310</v>
      </c>
      <c r="C158" s="35"/>
      <c r="D158" s="36" t="s">
        <v>311</v>
      </c>
      <c r="E158" s="217">
        <f t="shared" si="33"/>
        <v>0</v>
      </c>
      <c r="F158" s="37"/>
      <c r="G158" s="37"/>
      <c r="H158" s="37"/>
      <c r="I158" s="37"/>
      <c r="J158" s="37"/>
      <c r="K158" s="37"/>
      <c r="L158" s="37"/>
      <c r="M158" s="37"/>
      <c r="N158" s="139">
        <f t="shared" si="34"/>
        <v>0</v>
      </c>
      <c r="P158" s="139">
        <f t="shared" si="35"/>
        <v>0</v>
      </c>
      <c r="Q158" s="140">
        <f t="shared" si="36"/>
        <v>0</v>
      </c>
    </row>
    <row r="159" spans="2:17" ht="16.5" hidden="1" customHeight="1" outlineLevel="1" thickBot="1" x14ac:dyDescent="0.35">
      <c r="B159" s="46" t="s">
        <v>312</v>
      </c>
      <c r="C159" s="35"/>
      <c r="D159" s="36" t="s">
        <v>313</v>
      </c>
      <c r="E159" s="217">
        <f t="shared" si="33"/>
        <v>0</v>
      </c>
      <c r="F159" s="37"/>
      <c r="G159" s="37"/>
      <c r="H159" s="37"/>
      <c r="I159" s="37"/>
      <c r="J159" s="37"/>
      <c r="K159" s="37"/>
      <c r="L159" s="37"/>
      <c r="M159" s="37"/>
      <c r="N159" s="139">
        <f t="shared" si="34"/>
        <v>0</v>
      </c>
      <c r="P159" s="139">
        <f t="shared" si="35"/>
        <v>0</v>
      </c>
      <c r="Q159" s="140">
        <f t="shared" si="36"/>
        <v>0</v>
      </c>
    </row>
    <row r="160" spans="2:17" ht="16.5" hidden="1" customHeight="1" outlineLevel="1" thickBot="1" x14ac:dyDescent="0.35">
      <c r="B160" s="46" t="s">
        <v>314</v>
      </c>
      <c r="C160" s="35"/>
      <c r="D160" s="36" t="s">
        <v>315</v>
      </c>
      <c r="E160" s="217">
        <f t="shared" si="33"/>
        <v>0</v>
      </c>
      <c r="F160" s="37"/>
      <c r="G160" s="37"/>
      <c r="H160" s="37"/>
      <c r="I160" s="37"/>
      <c r="J160" s="37"/>
      <c r="K160" s="37"/>
      <c r="L160" s="37"/>
      <c r="M160" s="37"/>
      <c r="N160" s="139">
        <f t="shared" si="34"/>
        <v>0</v>
      </c>
      <c r="P160" s="139">
        <f t="shared" si="35"/>
        <v>0</v>
      </c>
      <c r="Q160" s="140">
        <f t="shared" si="36"/>
        <v>0</v>
      </c>
    </row>
    <row r="161" spans="2:17" ht="16.5" hidden="1" customHeight="1" outlineLevel="1" thickBot="1" x14ac:dyDescent="0.35">
      <c r="B161" s="46" t="s">
        <v>316</v>
      </c>
      <c r="C161" s="35"/>
      <c r="D161" s="36" t="s">
        <v>317</v>
      </c>
      <c r="E161" s="217">
        <f t="shared" si="33"/>
        <v>0</v>
      </c>
      <c r="F161" s="37"/>
      <c r="G161" s="37"/>
      <c r="H161" s="37"/>
      <c r="I161" s="37"/>
      <c r="J161" s="37"/>
      <c r="K161" s="37"/>
      <c r="L161" s="37"/>
      <c r="M161" s="37"/>
      <c r="N161" s="139">
        <f t="shared" si="34"/>
        <v>0</v>
      </c>
      <c r="P161" s="139">
        <f t="shared" si="35"/>
        <v>0</v>
      </c>
      <c r="Q161" s="140">
        <f t="shared" si="36"/>
        <v>0</v>
      </c>
    </row>
    <row r="162" spans="2:17" ht="16.5" hidden="1" customHeight="1" outlineLevel="1" thickBot="1" x14ac:dyDescent="0.35">
      <c r="B162" s="46" t="s">
        <v>318</v>
      </c>
      <c r="C162" s="35"/>
      <c r="D162" s="36" t="s">
        <v>319</v>
      </c>
      <c r="E162" s="217">
        <f t="shared" si="33"/>
        <v>0</v>
      </c>
      <c r="F162" s="37"/>
      <c r="G162" s="37"/>
      <c r="H162" s="37"/>
      <c r="I162" s="37"/>
      <c r="J162" s="37"/>
      <c r="K162" s="37"/>
      <c r="L162" s="37"/>
      <c r="M162" s="37"/>
      <c r="N162" s="139">
        <f t="shared" si="34"/>
        <v>0</v>
      </c>
      <c r="P162" s="139">
        <f t="shared" si="35"/>
        <v>0</v>
      </c>
      <c r="Q162" s="140">
        <f t="shared" si="36"/>
        <v>0</v>
      </c>
    </row>
    <row r="163" spans="2:17" ht="15.75" hidden="1" customHeight="1" collapsed="1" x14ac:dyDescent="0.3">
      <c r="B163" s="46" t="s">
        <v>320</v>
      </c>
      <c r="C163" s="35"/>
      <c r="D163" s="36" t="s">
        <v>321</v>
      </c>
      <c r="E163" s="217">
        <f t="shared" si="33"/>
        <v>0</v>
      </c>
      <c r="F163" s="37">
        <f>SUM(F164,F167)</f>
        <v>0</v>
      </c>
      <c r="G163" s="37">
        <f>SUM(G164,G167)</f>
        <v>0</v>
      </c>
      <c r="H163" s="37">
        <f>SUM(H164,H167)</f>
        <v>0</v>
      </c>
      <c r="I163" s="37">
        <f>SUM(I164,I167)</f>
        <v>0</v>
      </c>
      <c r="J163" s="37">
        <f>SUM(J164,J167)</f>
        <v>0</v>
      </c>
      <c r="K163" s="37"/>
      <c r="L163" s="37"/>
      <c r="M163" s="37"/>
    </row>
    <row r="164" spans="2:17" ht="16.5" hidden="1" customHeight="1" x14ac:dyDescent="0.3">
      <c r="B164" s="46" t="s">
        <v>322</v>
      </c>
      <c r="C164" s="35"/>
      <c r="D164" s="36" t="s">
        <v>323</v>
      </c>
      <c r="E164" s="217">
        <f t="shared" si="33"/>
        <v>0</v>
      </c>
      <c r="F164" s="37">
        <f>SUM(F165:F166)</f>
        <v>0</v>
      </c>
      <c r="G164" s="37">
        <f>SUM(G165:G166)</f>
        <v>0</v>
      </c>
      <c r="H164" s="37">
        <f>SUM(H165:H166)</f>
        <v>0</v>
      </c>
      <c r="I164" s="37">
        <f>SUM(I165:I166)</f>
        <v>0</v>
      </c>
      <c r="J164" s="37">
        <f>SUM(J165:J166)</f>
        <v>0</v>
      </c>
      <c r="K164" s="37"/>
      <c r="L164" s="37"/>
      <c r="M164" s="37"/>
    </row>
    <row r="165" spans="2:17" ht="25.5" hidden="1" customHeight="1" outlineLevel="1" x14ac:dyDescent="0.3">
      <c r="B165" s="46" t="s">
        <v>324</v>
      </c>
      <c r="C165" s="35"/>
      <c r="D165" s="36" t="s">
        <v>325</v>
      </c>
      <c r="E165" s="217">
        <f t="shared" si="33"/>
        <v>0</v>
      </c>
      <c r="F165" s="37"/>
      <c r="G165" s="37"/>
      <c r="H165" s="37"/>
      <c r="I165" s="37"/>
      <c r="J165" s="37"/>
      <c r="K165" s="37"/>
      <c r="L165" s="37"/>
      <c r="M165" s="37"/>
      <c r="N165" s="139">
        <f>E165-G165-H165-I165</f>
        <v>0</v>
      </c>
      <c r="P165" s="139">
        <f>G165+H165+O165</f>
        <v>0</v>
      </c>
      <c r="Q165" s="140">
        <f>E165-G165-H165-O165</f>
        <v>0</v>
      </c>
    </row>
    <row r="166" spans="2:17" ht="16.5" hidden="1" customHeight="1" outlineLevel="1" thickBot="1" x14ac:dyDescent="0.35">
      <c r="B166" s="46" t="s">
        <v>326</v>
      </c>
      <c r="C166" s="35"/>
      <c r="D166" s="36" t="s">
        <v>327</v>
      </c>
      <c r="E166" s="217">
        <f t="shared" si="33"/>
        <v>0</v>
      </c>
      <c r="F166" s="37"/>
      <c r="G166" s="37"/>
      <c r="H166" s="37"/>
      <c r="I166" s="37"/>
      <c r="J166" s="37"/>
      <c r="K166" s="37"/>
      <c r="L166" s="37"/>
      <c r="M166" s="37"/>
      <c r="N166" s="139">
        <f>E166-G166-H166-I166</f>
        <v>0</v>
      </c>
      <c r="P166" s="139">
        <f>G166+H166+O166</f>
        <v>0</v>
      </c>
      <c r="Q166" s="140">
        <f>E166-G166-H166-O166</f>
        <v>0</v>
      </c>
    </row>
    <row r="167" spans="2:17" ht="16.5" hidden="1" customHeight="1" collapsed="1" x14ac:dyDescent="0.3">
      <c r="B167" s="46" t="s">
        <v>328</v>
      </c>
      <c r="C167" s="35"/>
      <c r="D167" s="36" t="s">
        <v>329</v>
      </c>
      <c r="E167" s="217">
        <f t="shared" si="33"/>
        <v>0</v>
      </c>
      <c r="F167" s="37">
        <f>SUM(F168,F173)</f>
        <v>0</v>
      </c>
      <c r="G167" s="37">
        <f>SUM(G168,G173)</f>
        <v>0</v>
      </c>
      <c r="H167" s="37">
        <f>SUM(H168,H173)</f>
        <v>0</v>
      </c>
      <c r="I167" s="37">
        <f>SUM(I168,I173)</f>
        <v>0</v>
      </c>
      <c r="J167" s="37">
        <f>SUM(J168,J173)</f>
        <v>0</v>
      </c>
      <c r="K167" s="37"/>
      <c r="L167" s="37"/>
      <c r="M167" s="37"/>
    </row>
    <row r="168" spans="2:17" ht="15" hidden="1" customHeight="1" outlineLevel="1" x14ac:dyDescent="0.3">
      <c r="B168" s="46" t="s">
        <v>330</v>
      </c>
      <c r="C168" s="35"/>
      <c r="D168" s="36" t="s">
        <v>331</v>
      </c>
      <c r="E168" s="217">
        <f t="shared" si="33"/>
        <v>0</v>
      </c>
      <c r="F168" s="37">
        <f>SUM(F169:F172)</f>
        <v>0</v>
      </c>
      <c r="G168" s="37">
        <f>SUM(G169:G172)</f>
        <v>0</v>
      </c>
      <c r="H168" s="37">
        <v>0</v>
      </c>
      <c r="I168" s="37">
        <f>SUM(I169:I172)</f>
        <v>0</v>
      </c>
      <c r="J168" s="37">
        <f>SUM(J169:J172)</f>
        <v>0</v>
      </c>
      <c r="K168" s="37"/>
      <c r="L168" s="37"/>
      <c r="M168" s="37"/>
      <c r="N168" s="139">
        <f t="shared" ref="N168:N176" si="37">E168-G168-H168-I168</f>
        <v>0</v>
      </c>
      <c r="P168" s="139">
        <f t="shared" ref="P168:P176" si="38">G168+H168+O168</f>
        <v>0</v>
      </c>
      <c r="Q168" s="140">
        <f t="shared" ref="Q168:Q176" si="39">E168-G168-H168-O168</f>
        <v>0</v>
      </c>
    </row>
    <row r="169" spans="2:17" ht="16.5" hidden="1" customHeight="1" outlineLevel="2" thickBot="1" x14ac:dyDescent="0.35">
      <c r="B169" s="46"/>
      <c r="C169" s="35" t="s">
        <v>332</v>
      </c>
      <c r="D169" s="36" t="s">
        <v>333</v>
      </c>
      <c r="E169" s="217">
        <f t="shared" si="33"/>
        <v>0</v>
      </c>
      <c r="F169" s="37"/>
      <c r="G169" s="37"/>
      <c r="H169" s="37"/>
      <c r="I169" s="37"/>
      <c r="J169" s="37"/>
      <c r="K169" s="37"/>
      <c r="L169" s="37"/>
      <c r="M169" s="37"/>
      <c r="N169" s="139">
        <f t="shared" si="37"/>
        <v>0</v>
      </c>
      <c r="P169" s="139">
        <f t="shared" si="38"/>
        <v>0</v>
      </c>
      <c r="Q169" s="140">
        <f t="shared" si="39"/>
        <v>0</v>
      </c>
    </row>
    <row r="170" spans="2:17" ht="16.5" hidden="1" customHeight="1" outlineLevel="2" thickBot="1" x14ac:dyDescent="0.35">
      <c r="B170" s="46"/>
      <c r="C170" s="35" t="s">
        <v>334</v>
      </c>
      <c r="D170" s="36" t="s">
        <v>335</v>
      </c>
      <c r="E170" s="217">
        <f t="shared" si="33"/>
        <v>0</v>
      </c>
      <c r="F170" s="37"/>
      <c r="G170" s="37"/>
      <c r="H170" s="37"/>
      <c r="I170" s="37"/>
      <c r="J170" s="37"/>
      <c r="K170" s="37"/>
      <c r="L170" s="37"/>
      <c r="M170" s="37"/>
      <c r="N170" s="139">
        <f t="shared" si="37"/>
        <v>0</v>
      </c>
      <c r="P170" s="139">
        <f t="shared" si="38"/>
        <v>0</v>
      </c>
      <c r="Q170" s="140">
        <f t="shared" si="39"/>
        <v>0</v>
      </c>
    </row>
    <row r="171" spans="2:17" ht="16.5" hidden="1" customHeight="1" outlineLevel="2" thickBot="1" x14ac:dyDescent="0.35">
      <c r="B171" s="46"/>
      <c r="C171" s="35" t="s">
        <v>336</v>
      </c>
      <c r="D171" s="36" t="s">
        <v>337</v>
      </c>
      <c r="E171" s="217">
        <f t="shared" si="33"/>
        <v>0</v>
      </c>
      <c r="F171" s="37"/>
      <c r="G171" s="37"/>
      <c r="H171" s="37"/>
      <c r="I171" s="37"/>
      <c r="J171" s="37"/>
      <c r="K171" s="37"/>
      <c r="L171" s="37"/>
      <c r="M171" s="37"/>
      <c r="N171" s="139">
        <f t="shared" si="37"/>
        <v>0</v>
      </c>
      <c r="P171" s="139">
        <f t="shared" si="38"/>
        <v>0</v>
      </c>
      <c r="Q171" s="140">
        <f t="shared" si="39"/>
        <v>0</v>
      </c>
    </row>
    <row r="172" spans="2:17" ht="16.5" hidden="1" customHeight="1" outlineLevel="2" thickBot="1" x14ac:dyDescent="0.35">
      <c r="B172" s="46"/>
      <c r="C172" s="35" t="s">
        <v>338</v>
      </c>
      <c r="D172" s="36" t="s">
        <v>339</v>
      </c>
      <c r="E172" s="217">
        <f t="shared" si="33"/>
        <v>0</v>
      </c>
      <c r="F172" s="37"/>
      <c r="G172" s="37"/>
      <c r="H172" s="37"/>
      <c r="I172" s="37"/>
      <c r="J172" s="37"/>
      <c r="K172" s="37"/>
      <c r="L172" s="37"/>
      <c r="M172" s="37"/>
      <c r="N172" s="139">
        <f t="shared" si="37"/>
        <v>0</v>
      </c>
      <c r="P172" s="139">
        <f t="shared" si="38"/>
        <v>0</v>
      </c>
      <c r="Q172" s="140">
        <f t="shared" si="39"/>
        <v>0</v>
      </c>
    </row>
    <row r="173" spans="2:17" ht="18" hidden="1" customHeight="1" outlineLevel="1" collapsed="1" x14ac:dyDescent="0.3">
      <c r="B173" s="46" t="s">
        <v>340</v>
      </c>
      <c r="C173" s="35"/>
      <c r="D173" s="36" t="s">
        <v>341</v>
      </c>
      <c r="E173" s="217">
        <f t="shared" si="33"/>
        <v>0</v>
      </c>
      <c r="F173" s="37">
        <f>SUM(F174:F176)</f>
        <v>0</v>
      </c>
      <c r="G173" s="37">
        <f>SUM(G174:G176)</f>
        <v>0</v>
      </c>
      <c r="H173" s="37">
        <v>0</v>
      </c>
      <c r="I173" s="37">
        <f>SUM(I174:I176)</f>
        <v>0</v>
      </c>
      <c r="J173" s="37">
        <f>SUM(J174:J176)</f>
        <v>0</v>
      </c>
      <c r="K173" s="37"/>
      <c r="L173" s="37"/>
      <c r="M173" s="37"/>
      <c r="N173" s="139">
        <f t="shared" si="37"/>
        <v>0</v>
      </c>
      <c r="P173" s="139">
        <f t="shared" si="38"/>
        <v>0</v>
      </c>
      <c r="Q173" s="140">
        <f t="shared" si="39"/>
        <v>0</v>
      </c>
    </row>
    <row r="174" spans="2:17" ht="16.5" hidden="1" customHeight="1" outlineLevel="2" thickBot="1" x14ac:dyDescent="0.35">
      <c r="B174" s="46"/>
      <c r="C174" s="35" t="s">
        <v>342</v>
      </c>
      <c r="D174" s="36" t="s">
        <v>343</v>
      </c>
      <c r="E174" s="217">
        <f t="shared" si="33"/>
        <v>0</v>
      </c>
      <c r="F174" s="37"/>
      <c r="G174" s="37"/>
      <c r="H174" s="37"/>
      <c r="I174" s="37"/>
      <c r="J174" s="37"/>
      <c r="K174" s="37"/>
      <c r="L174" s="37"/>
      <c r="M174" s="37"/>
      <c r="N174" s="139">
        <f t="shared" si="37"/>
        <v>0</v>
      </c>
      <c r="P174" s="139">
        <f t="shared" si="38"/>
        <v>0</v>
      </c>
      <c r="Q174" s="140">
        <f t="shared" si="39"/>
        <v>0</v>
      </c>
    </row>
    <row r="175" spans="2:17" ht="16.5" hidden="1" customHeight="1" outlineLevel="2" thickBot="1" x14ac:dyDescent="0.35">
      <c r="B175" s="46"/>
      <c r="C175" s="35" t="s">
        <v>344</v>
      </c>
      <c r="D175" s="36" t="s">
        <v>345</v>
      </c>
      <c r="E175" s="217">
        <f t="shared" si="33"/>
        <v>0</v>
      </c>
      <c r="F175" s="37"/>
      <c r="G175" s="37"/>
      <c r="H175" s="37"/>
      <c r="I175" s="37"/>
      <c r="J175" s="37"/>
      <c r="K175" s="37"/>
      <c r="L175" s="37"/>
      <c r="M175" s="37"/>
      <c r="N175" s="139">
        <f t="shared" si="37"/>
        <v>0</v>
      </c>
      <c r="P175" s="139">
        <f t="shared" si="38"/>
        <v>0</v>
      </c>
      <c r="Q175" s="140">
        <f t="shared" si="39"/>
        <v>0</v>
      </c>
    </row>
    <row r="176" spans="2:17" ht="16.5" hidden="1" customHeight="1" outlineLevel="2" thickBot="1" x14ac:dyDescent="0.35">
      <c r="B176" s="46"/>
      <c r="C176" s="35" t="s">
        <v>346</v>
      </c>
      <c r="D176" s="36" t="s">
        <v>347</v>
      </c>
      <c r="E176" s="217">
        <f t="shared" si="33"/>
        <v>0</v>
      </c>
      <c r="F176" s="37"/>
      <c r="G176" s="37"/>
      <c r="H176" s="37"/>
      <c r="I176" s="37"/>
      <c r="J176" s="37"/>
      <c r="K176" s="37"/>
      <c r="L176" s="37"/>
      <c r="M176" s="37"/>
      <c r="N176" s="139">
        <f t="shared" si="37"/>
        <v>0</v>
      </c>
      <c r="P176" s="139">
        <f t="shared" si="38"/>
        <v>0</v>
      </c>
      <c r="Q176" s="140">
        <f t="shared" si="39"/>
        <v>0</v>
      </c>
    </row>
    <row r="177" spans="2:17" ht="15.75" hidden="1" customHeight="1" collapsed="1" x14ac:dyDescent="0.3">
      <c r="B177" s="46" t="s">
        <v>348</v>
      </c>
      <c r="C177" s="35"/>
      <c r="D177" s="36" t="s">
        <v>349</v>
      </c>
      <c r="E177" s="217">
        <f t="shared" si="33"/>
        <v>0</v>
      </c>
      <c r="F177" s="37">
        <f>SUM(F178)</f>
        <v>0</v>
      </c>
      <c r="G177" s="37">
        <f>SUM(G178)</f>
        <v>0</v>
      </c>
      <c r="H177" s="37"/>
      <c r="I177" s="37">
        <f>SUM(I178)</f>
        <v>0</v>
      </c>
      <c r="J177" s="37">
        <f>SUM(J178)</f>
        <v>0</v>
      </c>
      <c r="K177" s="37"/>
      <c r="L177" s="37"/>
      <c r="M177" s="37"/>
    </row>
    <row r="178" spans="2:17" ht="15" hidden="1" customHeight="1" outlineLevel="1" x14ac:dyDescent="0.3">
      <c r="B178" s="46" t="s">
        <v>350</v>
      </c>
      <c r="C178" s="35"/>
      <c r="D178" s="36" t="s">
        <v>351</v>
      </c>
      <c r="E178" s="217">
        <f t="shared" si="33"/>
        <v>0</v>
      </c>
      <c r="F178" s="37">
        <f>F179</f>
        <v>0</v>
      </c>
      <c r="G178" s="37">
        <f>G179</f>
        <v>0</v>
      </c>
      <c r="H178" s="37">
        <v>0</v>
      </c>
      <c r="I178" s="37">
        <f>I179</f>
        <v>0</v>
      </c>
      <c r="J178" s="37">
        <f>J179</f>
        <v>0</v>
      </c>
      <c r="K178" s="37"/>
      <c r="L178" s="37"/>
      <c r="M178" s="37"/>
      <c r="N178" s="139">
        <f>E178-G178-H178-I178</f>
        <v>0</v>
      </c>
      <c r="P178" s="139">
        <f>G178+H178+O178</f>
        <v>0</v>
      </c>
      <c r="Q178" s="140">
        <f>E178-G178-H178-O178</f>
        <v>0</v>
      </c>
    </row>
    <row r="179" spans="2:17" ht="30.75" hidden="1" customHeight="1" outlineLevel="2" thickBot="1" x14ac:dyDescent="0.35">
      <c r="B179" s="46"/>
      <c r="C179" s="35" t="s">
        <v>352</v>
      </c>
      <c r="D179" s="36" t="s">
        <v>353</v>
      </c>
      <c r="E179" s="217">
        <f t="shared" si="33"/>
        <v>0</v>
      </c>
      <c r="F179" s="37"/>
      <c r="G179" s="37"/>
      <c r="H179" s="37"/>
      <c r="I179" s="37"/>
      <c r="J179" s="37"/>
      <c r="K179" s="37"/>
      <c r="L179" s="37"/>
      <c r="M179" s="37"/>
      <c r="N179" s="139">
        <f>E179-G179-H179-I179</f>
        <v>0</v>
      </c>
      <c r="P179" s="139">
        <f>G179+H179+O179</f>
        <v>0</v>
      </c>
      <c r="Q179" s="140">
        <f>E179-G179-H179-O179</f>
        <v>0</v>
      </c>
    </row>
    <row r="180" spans="2:17" ht="16.5" hidden="1" customHeight="1" collapsed="1" x14ac:dyDescent="0.3">
      <c r="B180" s="46" t="s">
        <v>354</v>
      </c>
      <c r="C180" s="35"/>
      <c r="D180" s="36" t="s">
        <v>355</v>
      </c>
      <c r="E180" s="217">
        <f t="shared" si="33"/>
        <v>0</v>
      </c>
      <c r="F180" s="37">
        <f>SUM(F181,F183)</f>
        <v>0</v>
      </c>
      <c r="G180" s="37">
        <f>SUM(G181,G183)</f>
        <v>0</v>
      </c>
      <c r="H180" s="37"/>
      <c r="I180" s="37">
        <f>SUM(I181,I183)</f>
        <v>0</v>
      </c>
      <c r="J180" s="37">
        <f>SUM(J181,J183)</f>
        <v>0</v>
      </c>
      <c r="K180" s="37"/>
      <c r="L180" s="37"/>
      <c r="M180" s="37"/>
    </row>
    <row r="181" spans="2:17" ht="16.5" hidden="1" customHeight="1" outlineLevel="1" thickBot="1" x14ac:dyDescent="0.35">
      <c r="B181" s="46" t="s">
        <v>356</v>
      </c>
      <c r="C181" s="35"/>
      <c r="D181" s="36" t="s">
        <v>357</v>
      </c>
      <c r="E181" s="217">
        <f t="shared" si="33"/>
        <v>0</v>
      </c>
      <c r="F181" s="37">
        <f>F182</f>
        <v>0</v>
      </c>
      <c r="G181" s="37">
        <f>G182</f>
        <v>0</v>
      </c>
      <c r="H181" s="37">
        <v>0</v>
      </c>
      <c r="I181" s="37">
        <f>I182</f>
        <v>0</v>
      </c>
      <c r="J181" s="37">
        <f>J182</f>
        <v>0</v>
      </c>
      <c r="K181" s="37"/>
      <c r="L181" s="37"/>
      <c r="M181" s="37"/>
      <c r="N181" s="139">
        <f>E181-G181-H181-I181</f>
        <v>0</v>
      </c>
      <c r="P181" s="139">
        <f>G181+H181+O181</f>
        <v>0</v>
      </c>
      <c r="Q181" s="140">
        <f>E181-G181-H181-O181</f>
        <v>0</v>
      </c>
    </row>
    <row r="182" spans="2:17" ht="16.5" hidden="1" customHeight="1" outlineLevel="2" thickBot="1" x14ac:dyDescent="0.35">
      <c r="B182" s="46"/>
      <c r="C182" s="35" t="s">
        <v>358</v>
      </c>
      <c r="D182" s="36" t="s">
        <v>359</v>
      </c>
      <c r="E182" s="217">
        <f t="shared" si="33"/>
        <v>0</v>
      </c>
      <c r="F182" s="37"/>
      <c r="G182" s="37"/>
      <c r="H182" s="37"/>
      <c r="I182" s="37"/>
      <c r="J182" s="37"/>
      <c r="K182" s="37"/>
      <c r="L182" s="37"/>
      <c r="M182" s="37"/>
      <c r="N182" s="139">
        <f>E182-G182-H182-I182</f>
        <v>0</v>
      </c>
      <c r="P182" s="139">
        <f>G182+H182+O182</f>
        <v>0</v>
      </c>
      <c r="Q182" s="140">
        <f>E182-G182-H182-O182</f>
        <v>0</v>
      </c>
    </row>
    <row r="183" spans="2:17" ht="16.5" hidden="1" customHeight="1" outlineLevel="1" collapsed="1" thickBot="1" x14ac:dyDescent="0.35">
      <c r="B183" s="46" t="s">
        <v>360</v>
      </c>
      <c r="C183" s="35"/>
      <c r="D183" s="36" t="s">
        <v>361</v>
      </c>
      <c r="E183" s="217">
        <f t="shared" si="33"/>
        <v>0</v>
      </c>
      <c r="F183" s="37">
        <f>F184</f>
        <v>0</v>
      </c>
      <c r="G183" s="37">
        <f>G184</f>
        <v>0</v>
      </c>
      <c r="H183" s="37">
        <v>0</v>
      </c>
      <c r="I183" s="37">
        <f>I184</f>
        <v>0</v>
      </c>
      <c r="J183" s="37">
        <f>J184</f>
        <v>0</v>
      </c>
      <c r="K183" s="37"/>
      <c r="L183" s="37"/>
      <c r="M183" s="37"/>
      <c r="N183" s="139">
        <f>E183-G183-H183-I183</f>
        <v>0</v>
      </c>
      <c r="P183" s="139">
        <f>G183+H183+O183</f>
        <v>0</v>
      </c>
      <c r="Q183" s="140">
        <f>E183-G183-H183-O183</f>
        <v>0</v>
      </c>
    </row>
    <row r="184" spans="2:17" ht="16.5" hidden="1" customHeight="1" outlineLevel="2" thickBot="1" x14ac:dyDescent="0.35">
      <c r="B184" s="46"/>
      <c r="C184" s="35" t="s">
        <v>362</v>
      </c>
      <c r="D184" s="36" t="s">
        <v>363</v>
      </c>
      <c r="E184" s="217">
        <f t="shared" si="33"/>
        <v>0</v>
      </c>
      <c r="F184" s="37"/>
      <c r="G184" s="37"/>
      <c r="H184" s="37"/>
      <c r="I184" s="37"/>
      <c r="J184" s="37"/>
      <c r="K184" s="37"/>
      <c r="L184" s="37"/>
      <c r="M184" s="37"/>
      <c r="N184" s="139">
        <f>E184-G184-H184-I184</f>
        <v>0</v>
      </c>
      <c r="P184" s="139">
        <f>G184+H184+O184</f>
        <v>0</v>
      </c>
      <c r="Q184" s="140">
        <f>E184-G184-H184-O184</f>
        <v>0</v>
      </c>
    </row>
    <row r="185" spans="2:17" ht="18" customHeight="1" collapsed="1" x14ac:dyDescent="0.3">
      <c r="B185" s="46" t="s">
        <v>364</v>
      </c>
      <c r="C185" s="35"/>
      <c r="D185" s="36"/>
      <c r="E185" s="217">
        <f t="shared" si="33"/>
        <v>100</v>
      </c>
      <c r="F185" s="37">
        <f t="shared" ref="F185:J185" si="40">SUM(F186,F191,F203,F260,F272,F275)</f>
        <v>0</v>
      </c>
      <c r="G185" s="37">
        <f t="shared" si="40"/>
        <v>100</v>
      </c>
      <c r="H185" s="37">
        <f t="shared" si="40"/>
        <v>0</v>
      </c>
      <c r="I185" s="37">
        <f t="shared" si="40"/>
        <v>0</v>
      </c>
      <c r="J185" s="37">
        <f t="shared" si="40"/>
        <v>0</v>
      </c>
      <c r="K185" s="336">
        <v>0</v>
      </c>
      <c r="L185" s="336">
        <v>0</v>
      </c>
      <c r="M185" s="336">
        <v>0</v>
      </c>
      <c r="N185" s="139">
        <f>E185-G185-H185-I185</f>
        <v>0</v>
      </c>
      <c r="P185" s="139">
        <f>G185+H185+O185</f>
        <v>100</v>
      </c>
      <c r="Q185" s="140">
        <f>E185-G185-H185-O185</f>
        <v>0</v>
      </c>
    </row>
    <row r="186" spans="2:17" ht="32.25" hidden="1" customHeight="1" x14ac:dyDescent="0.3">
      <c r="B186" s="46" t="s">
        <v>365</v>
      </c>
      <c r="C186" s="35"/>
      <c r="D186" s="36" t="s">
        <v>366</v>
      </c>
      <c r="E186" s="217">
        <f t="shared" si="33"/>
        <v>0</v>
      </c>
      <c r="F186" s="37">
        <f>F187</f>
        <v>0</v>
      </c>
      <c r="G186" s="37">
        <f>G187</f>
        <v>0</v>
      </c>
      <c r="H186" s="37">
        <f>H187</f>
        <v>0</v>
      </c>
      <c r="I186" s="37">
        <f>I187</f>
        <v>0</v>
      </c>
      <c r="J186" s="37">
        <f>J187</f>
        <v>0</v>
      </c>
      <c r="K186" s="37"/>
      <c r="L186" s="37"/>
      <c r="M186" s="37"/>
    </row>
    <row r="187" spans="2:17" ht="16.5" hidden="1" customHeight="1" outlineLevel="1" thickBot="1" x14ac:dyDescent="0.35">
      <c r="B187" s="46" t="s">
        <v>367</v>
      </c>
      <c r="C187" s="35"/>
      <c r="D187" s="36" t="s">
        <v>368</v>
      </c>
      <c r="E187" s="217">
        <f t="shared" si="33"/>
        <v>0</v>
      </c>
      <c r="F187" s="37">
        <f>SUM(F188:F190)</f>
        <v>0</v>
      </c>
      <c r="G187" s="37">
        <f>SUM(G188:G190)</f>
        <v>0</v>
      </c>
      <c r="H187" s="37">
        <v>0</v>
      </c>
      <c r="I187" s="37">
        <f>SUM(I188:I190)</f>
        <v>0</v>
      </c>
      <c r="J187" s="37">
        <f>SUM(J188:J190)</f>
        <v>0</v>
      </c>
      <c r="K187" s="37"/>
      <c r="L187" s="37"/>
      <c r="M187" s="37"/>
      <c r="N187" s="139">
        <f>E187-G187-H187-I187</f>
        <v>0</v>
      </c>
      <c r="P187" s="139">
        <f>G187+H187+O187</f>
        <v>0</v>
      </c>
      <c r="Q187" s="140">
        <f>E187-G187-H187-O187</f>
        <v>0</v>
      </c>
    </row>
    <row r="188" spans="2:17" ht="16.5" hidden="1" customHeight="1" outlineLevel="2" thickBot="1" x14ac:dyDescent="0.35">
      <c r="B188" s="46"/>
      <c r="C188" s="35" t="s">
        <v>369</v>
      </c>
      <c r="D188" s="36" t="s">
        <v>370</v>
      </c>
      <c r="E188" s="217">
        <f t="shared" si="33"/>
        <v>0</v>
      </c>
      <c r="F188" s="37"/>
      <c r="G188" s="37"/>
      <c r="H188" s="37"/>
      <c r="I188" s="37"/>
      <c r="J188" s="37"/>
      <c r="K188" s="37"/>
      <c r="L188" s="37"/>
      <c r="M188" s="37"/>
      <c r="N188" s="139">
        <f>E188-G188-H188-I188</f>
        <v>0</v>
      </c>
      <c r="P188" s="139">
        <f>G188+H188+O188</f>
        <v>0</v>
      </c>
      <c r="Q188" s="140">
        <f>E188-G188-H188-O188</f>
        <v>0</v>
      </c>
    </row>
    <row r="189" spans="2:17" ht="15" hidden="1" customHeight="1" outlineLevel="2" x14ac:dyDescent="0.3">
      <c r="B189" s="46"/>
      <c r="C189" s="35" t="s">
        <v>371</v>
      </c>
      <c r="D189" s="36" t="s">
        <v>372</v>
      </c>
      <c r="E189" s="217">
        <f t="shared" si="33"/>
        <v>0</v>
      </c>
      <c r="F189" s="37"/>
      <c r="G189" s="37"/>
      <c r="H189" s="37"/>
      <c r="I189" s="37"/>
      <c r="J189" s="37"/>
      <c r="K189" s="37"/>
      <c r="L189" s="37"/>
      <c r="M189" s="37"/>
      <c r="N189" s="139">
        <f>E189-G189-H189-I189</f>
        <v>0</v>
      </c>
      <c r="P189" s="139">
        <f>G189+H189+O189</f>
        <v>0</v>
      </c>
      <c r="Q189" s="140">
        <f>E189-G189-H189-O189</f>
        <v>0</v>
      </c>
    </row>
    <row r="190" spans="2:17" ht="16.5" hidden="1" customHeight="1" outlineLevel="2" thickBot="1" x14ac:dyDescent="0.35">
      <c r="B190" s="46"/>
      <c r="C190" s="35" t="s">
        <v>373</v>
      </c>
      <c r="D190" s="36" t="s">
        <v>374</v>
      </c>
      <c r="E190" s="217">
        <f t="shared" si="33"/>
        <v>0</v>
      </c>
      <c r="F190" s="37"/>
      <c r="G190" s="37"/>
      <c r="H190" s="37"/>
      <c r="I190" s="37"/>
      <c r="J190" s="37"/>
      <c r="K190" s="37"/>
      <c r="L190" s="37"/>
      <c r="M190" s="37"/>
      <c r="N190" s="139">
        <f>E190-G190-H190-I190</f>
        <v>0</v>
      </c>
      <c r="P190" s="139">
        <f>G190+H190+O190</f>
        <v>0</v>
      </c>
      <c r="Q190" s="140">
        <f>E190-G190-H190-O190</f>
        <v>0</v>
      </c>
    </row>
    <row r="191" spans="2:17" ht="16.5" hidden="1" customHeight="1" collapsed="1" x14ac:dyDescent="0.3">
      <c r="B191" s="46" t="s">
        <v>375</v>
      </c>
      <c r="C191" s="35"/>
      <c r="D191" s="36" t="s">
        <v>376</v>
      </c>
      <c r="E191" s="217">
        <f t="shared" si="33"/>
        <v>0</v>
      </c>
      <c r="F191" s="37">
        <f>F192</f>
        <v>0</v>
      </c>
      <c r="G191" s="37">
        <f>G192</f>
        <v>0</v>
      </c>
      <c r="H191" s="37">
        <f>H192</f>
        <v>0</v>
      </c>
      <c r="I191" s="37">
        <f>I192</f>
        <v>0</v>
      </c>
      <c r="J191" s="37">
        <f>J192</f>
        <v>0</v>
      </c>
      <c r="K191" s="37"/>
      <c r="L191" s="37"/>
      <c r="M191" s="37"/>
    </row>
    <row r="192" spans="2:17" ht="15" hidden="1" customHeight="1" outlineLevel="1" x14ac:dyDescent="0.3">
      <c r="B192" s="46" t="s">
        <v>377</v>
      </c>
      <c r="C192" s="35"/>
      <c r="D192" s="36" t="s">
        <v>271</v>
      </c>
      <c r="E192" s="217">
        <f t="shared" si="33"/>
        <v>0</v>
      </c>
      <c r="F192" s="37">
        <f>SUM(F193:F202)</f>
        <v>0</v>
      </c>
      <c r="G192" s="37">
        <f>SUM(G193:G202)</f>
        <v>0</v>
      </c>
      <c r="H192" s="37">
        <v>0</v>
      </c>
      <c r="I192" s="37">
        <f>SUM(I193:I202)</f>
        <v>0</v>
      </c>
      <c r="J192" s="37">
        <f>SUM(J193:J202)</f>
        <v>0</v>
      </c>
      <c r="K192" s="37"/>
      <c r="L192" s="37"/>
      <c r="M192" s="37"/>
      <c r="N192" s="139">
        <f t="shared" ref="N192:N202" si="41">E192-G192-H192-I192</f>
        <v>0</v>
      </c>
      <c r="P192" s="139">
        <f t="shared" ref="P192:P202" si="42">G192+H192+O192</f>
        <v>0</v>
      </c>
      <c r="Q192" s="140">
        <f t="shared" ref="Q192:Q202" si="43">E192-G192-H192-O192</f>
        <v>0</v>
      </c>
    </row>
    <row r="193" spans="2:17" ht="15" hidden="1" customHeight="1" outlineLevel="2" x14ac:dyDescent="0.3">
      <c r="B193" s="46"/>
      <c r="C193" s="35" t="s">
        <v>378</v>
      </c>
      <c r="D193" s="36" t="s">
        <v>379</v>
      </c>
      <c r="E193" s="217">
        <f t="shared" si="33"/>
        <v>0</v>
      </c>
      <c r="F193" s="37"/>
      <c r="G193" s="37"/>
      <c r="H193" s="37"/>
      <c r="I193" s="37"/>
      <c r="J193" s="37"/>
      <c r="K193" s="37"/>
      <c r="L193" s="37"/>
      <c r="M193" s="37"/>
      <c r="N193" s="139">
        <f t="shared" si="41"/>
        <v>0</v>
      </c>
      <c r="P193" s="139">
        <f t="shared" si="42"/>
        <v>0</v>
      </c>
      <c r="Q193" s="140">
        <f t="shared" si="43"/>
        <v>0</v>
      </c>
    </row>
    <row r="194" spans="2:17" ht="16.5" hidden="1" customHeight="1" outlineLevel="2" thickBot="1" x14ac:dyDescent="0.35">
      <c r="B194" s="46"/>
      <c r="C194" s="35" t="s">
        <v>380</v>
      </c>
      <c r="D194" s="36" t="s">
        <v>381</v>
      </c>
      <c r="E194" s="217">
        <f t="shared" si="33"/>
        <v>0</v>
      </c>
      <c r="F194" s="37"/>
      <c r="G194" s="37"/>
      <c r="H194" s="37"/>
      <c r="I194" s="37"/>
      <c r="J194" s="37"/>
      <c r="K194" s="37"/>
      <c r="L194" s="37"/>
      <c r="M194" s="37"/>
      <c r="N194" s="139">
        <f t="shared" si="41"/>
        <v>0</v>
      </c>
      <c r="P194" s="139">
        <f t="shared" si="42"/>
        <v>0</v>
      </c>
      <c r="Q194" s="140">
        <f t="shared" si="43"/>
        <v>0</v>
      </c>
    </row>
    <row r="195" spans="2:17" ht="16.5" hidden="1" customHeight="1" outlineLevel="2" thickBot="1" x14ac:dyDescent="0.35">
      <c r="B195" s="46"/>
      <c r="C195" s="35" t="s">
        <v>382</v>
      </c>
      <c r="D195" s="36" t="s">
        <v>383</v>
      </c>
      <c r="E195" s="217">
        <f t="shared" si="33"/>
        <v>0</v>
      </c>
      <c r="F195" s="37"/>
      <c r="G195" s="37"/>
      <c r="H195" s="37"/>
      <c r="I195" s="37"/>
      <c r="J195" s="37"/>
      <c r="K195" s="37"/>
      <c r="L195" s="37"/>
      <c r="M195" s="37"/>
      <c r="N195" s="139">
        <f t="shared" si="41"/>
        <v>0</v>
      </c>
      <c r="P195" s="139">
        <f t="shared" si="42"/>
        <v>0</v>
      </c>
      <c r="Q195" s="140">
        <f t="shared" si="43"/>
        <v>0</v>
      </c>
    </row>
    <row r="196" spans="2:17" ht="16.5" hidden="1" customHeight="1" outlineLevel="2" thickBot="1" x14ac:dyDescent="0.35">
      <c r="B196" s="46"/>
      <c r="C196" s="35" t="s">
        <v>384</v>
      </c>
      <c r="D196" s="36" t="s">
        <v>385</v>
      </c>
      <c r="E196" s="217">
        <f t="shared" si="33"/>
        <v>0</v>
      </c>
      <c r="F196" s="37"/>
      <c r="G196" s="37"/>
      <c r="H196" s="37"/>
      <c r="I196" s="37"/>
      <c r="J196" s="37"/>
      <c r="K196" s="37"/>
      <c r="L196" s="37"/>
      <c r="M196" s="37"/>
      <c r="N196" s="139">
        <f t="shared" si="41"/>
        <v>0</v>
      </c>
      <c r="P196" s="139">
        <f t="shared" si="42"/>
        <v>0</v>
      </c>
      <c r="Q196" s="140">
        <f t="shared" si="43"/>
        <v>0</v>
      </c>
    </row>
    <row r="197" spans="2:17" ht="15" hidden="1" customHeight="1" outlineLevel="2" x14ac:dyDescent="0.3">
      <c r="B197" s="46"/>
      <c r="C197" s="35" t="s">
        <v>386</v>
      </c>
      <c r="D197" s="36" t="s">
        <v>387</v>
      </c>
      <c r="E197" s="217">
        <f t="shared" si="33"/>
        <v>0</v>
      </c>
      <c r="F197" s="37"/>
      <c r="G197" s="37"/>
      <c r="H197" s="37"/>
      <c r="I197" s="37"/>
      <c r="J197" s="37"/>
      <c r="K197" s="37"/>
      <c r="L197" s="37"/>
      <c r="M197" s="37"/>
      <c r="N197" s="139">
        <f t="shared" si="41"/>
        <v>0</v>
      </c>
      <c r="P197" s="139">
        <f t="shared" si="42"/>
        <v>0</v>
      </c>
      <c r="Q197" s="140">
        <f t="shared" si="43"/>
        <v>0</v>
      </c>
    </row>
    <row r="198" spans="2:17" ht="16.5" hidden="1" customHeight="1" outlineLevel="2" thickBot="1" x14ac:dyDescent="0.35">
      <c r="B198" s="46"/>
      <c r="C198" s="35" t="s">
        <v>388</v>
      </c>
      <c r="D198" s="36" t="s">
        <v>389</v>
      </c>
      <c r="E198" s="217">
        <f t="shared" si="33"/>
        <v>0</v>
      </c>
      <c r="F198" s="37"/>
      <c r="G198" s="37"/>
      <c r="H198" s="37"/>
      <c r="I198" s="37"/>
      <c r="J198" s="37"/>
      <c r="K198" s="37"/>
      <c r="L198" s="37"/>
      <c r="M198" s="37"/>
      <c r="N198" s="139">
        <f t="shared" si="41"/>
        <v>0</v>
      </c>
      <c r="P198" s="139">
        <f t="shared" si="42"/>
        <v>0</v>
      </c>
      <c r="Q198" s="140">
        <f t="shared" si="43"/>
        <v>0</v>
      </c>
    </row>
    <row r="199" spans="2:17" ht="16.5" hidden="1" customHeight="1" outlineLevel="2" thickBot="1" x14ac:dyDescent="0.35">
      <c r="B199" s="46"/>
      <c r="C199" s="35" t="s">
        <v>390</v>
      </c>
      <c r="D199" s="36" t="s">
        <v>391</v>
      </c>
      <c r="E199" s="217">
        <f t="shared" si="33"/>
        <v>0</v>
      </c>
      <c r="F199" s="37"/>
      <c r="G199" s="37"/>
      <c r="H199" s="37"/>
      <c r="I199" s="37"/>
      <c r="J199" s="37"/>
      <c r="K199" s="37"/>
      <c r="L199" s="37"/>
      <c r="M199" s="37"/>
      <c r="N199" s="139">
        <f t="shared" si="41"/>
        <v>0</v>
      </c>
      <c r="P199" s="139">
        <f t="shared" si="42"/>
        <v>0</v>
      </c>
      <c r="Q199" s="140">
        <f t="shared" si="43"/>
        <v>0</v>
      </c>
    </row>
    <row r="200" spans="2:17" ht="16.5" hidden="1" customHeight="1" outlineLevel="2" thickBot="1" x14ac:dyDescent="0.35">
      <c r="B200" s="46"/>
      <c r="C200" s="35" t="s">
        <v>392</v>
      </c>
      <c r="D200" s="36" t="s">
        <v>393</v>
      </c>
      <c r="E200" s="217">
        <f t="shared" si="33"/>
        <v>0</v>
      </c>
      <c r="F200" s="37"/>
      <c r="G200" s="37"/>
      <c r="H200" s="37"/>
      <c r="I200" s="37"/>
      <c r="J200" s="37"/>
      <c r="K200" s="37"/>
      <c r="L200" s="37"/>
      <c r="M200" s="37"/>
      <c r="N200" s="139">
        <f t="shared" si="41"/>
        <v>0</v>
      </c>
      <c r="P200" s="139">
        <f t="shared" si="42"/>
        <v>0</v>
      </c>
      <c r="Q200" s="140">
        <f t="shared" si="43"/>
        <v>0</v>
      </c>
    </row>
    <row r="201" spans="2:17" ht="16.5" hidden="1" customHeight="1" outlineLevel="2" thickBot="1" x14ac:dyDescent="0.35">
      <c r="B201" s="46"/>
      <c r="C201" s="35" t="s">
        <v>394</v>
      </c>
      <c r="D201" s="36" t="s">
        <v>395</v>
      </c>
      <c r="E201" s="217">
        <f t="shared" si="33"/>
        <v>0</v>
      </c>
      <c r="F201" s="37"/>
      <c r="G201" s="37"/>
      <c r="H201" s="37"/>
      <c r="I201" s="37"/>
      <c r="J201" s="37"/>
      <c r="K201" s="37"/>
      <c r="L201" s="37"/>
      <c r="M201" s="37"/>
      <c r="N201" s="139">
        <f t="shared" si="41"/>
        <v>0</v>
      </c>
      <c r="P201" s="139">
        <f t="shared" si="42"/>
        <v>0</v>
      </c>
      <c r="Q201" s="140">
        <f t="shared" si="43"/>
        <v>0</v>
      </c>
    </row>
    <row r="202" spans="2:17" ht="16.5" hidden="1" customHeight="1" outlineLevel="2" thickBot="1" x14ac:dyDescent="0.35">
      <c r="B202" s="46"/>
      <c r="C202" s="35" t="s">
        <v>396</v>
      </c>
      <c r="D202" s="36" t="s">
        <v>397</v>
      </c>
      <c r="E202" s="217">
        <f t="shared" si="33"/>
        <v>0</v>
      </c>
      <c r="F202" s="37"/>
      <c r="G202" s="37"/>
      <c r="H202" s="37"/>
      <c r="I202" s="37"/>
      <c r="J202" s="37"/>
      <c r="K202" s="37"/>
      <c r="L202" s="37"/>
      <c r="M202" s="37"/>
      <c r="N202" s="139">
        <f t="shared" si="41"/>
        <v>0</v>
      </c>
      <c r="P202" s="139">
        <f t="shared" si="42"/>
        <v>0</v>
      </c>
      <c r="Q202" s="140">
        <f t="shared" si="43"/>
        <v>0</v>
      </c>
    </row>
    <row r="203" spans="2:17" ht="51.75" hidden="1" customHeight="1" collapsed="1" x14ac:dyDescent="0.3">
      <c r="B203" s="46" t="s">
        <v>398</v>
      </c>
      <c r="C203" s="35"/>
      <c r="D203" s="36">
        <v>56</v>
      </c>
      <c r="E203" s="217">
        <f t="shared" ref="E203:E264" si="44">SUM(G203:J203)</f>
        <v>0</v>
      </c>
      <c r="F203" s="37">
        <f>SUM(F204+F208)</f>
        <v>0</v>
      </c>
      <c r="G203" s="37">
        <f>SUM(G204+G208+G240)</f>
        <v>0</v>
      </c>
      <c r="H203" s="37">
        <f>SUM(H204+H208+H240)</f>
        <v>0</v>
      </c>
      <c r="I203" s="37">
        <f>SUM(I204+I208+I240)</f>
        <v>0</v>
      </c>
      <c r="J203" s="37">
        <f>SUM(J204+J208+J240)</f>
        <v>0</v>
      </c>
      <c r="K203" s="37"/>
      <c r="L203" s="37"/>
      <c r="M203" s="37"/>
    </row>
    <row r="204" spans="2:17" ht="15" hidden="1" customHeight="1" outlineLevel="1" x14ac:dyDescent="0.3">
      <c r="B204" s="46" t="s">
        <v>399</v>
      </c>
      <c r="C204" s="35"/>
      <c r="D204" s="36" t="s">
        <v>400</v>
      </c>
      <c r="E204" s="217">
        <f t="shared" si="44"/>
        <v>0</v>
      </c>
      <c r="F204" s="37">
        <f>SUM(F205:F207)</f>
        <v>0</v>
      </c>
      <c r="G204" s="37">
        <f>SUM(G205:G207)</f>
        <v>0</v>
      </c>
      <c r="H204" s="37">
        <v>0</v>
      </c>
      <c r="I204" s="37">
        <f>SUM(I205:I207)</f>
        <v>0</v>
      </c>
      <c r="J204" s="37">
        <f>SUM(J205:J207)</f>
        <v>0</v>
      </c>
      <c r="K204" s="37"/>
      <c r="L204" s="37"/>
      <c r="M204" s="37"/>
      <c r="N204" s="139">
        <f t="shared" ref="N204:N235" si="45">E204-G204-H204-I204</f>
        <v>0</v>
      </c>
      <c r="P204" s="139">
        <f t="shared" ref="P204:P235" si="46">G204+H204+O204</f>
        <v>0</v>
      </c>
      <c r="Q204" s="140">
        <f t="shared" ref="Q204:Q235" si="47">E204-G204-H204-O204</f>
        <v>0</v>
      </c>
    </row>
    <row r="205" spans="2:17" ht="15" hidden="1" customHeight="1" outlineLevel="2" x14ac:dyDescent="0.3">
      <c r="B205" s="46"/>
      <c r="C205" s="35" t="s">
        <v>401</v>
      </c>
      <c r="D205" s="36" t="s">
        <v>402</v>
      </c>
      <c r="E205" s="217">
        <f t="shared" si="44"/>
        <v>0</v>
      </c>
      <c r="F205" s="37"/>
      <c r="G205" s="37"/>
      <c r="H205" s="37"/>
      <c r="I205" s="37"/>
      <c r="J205" s="37"/>
      <c r="K205" s="37"/>
      <c r="L205" s="37"/>
      <c r="M205" s="37"/>
      <c r="N205" s="139">
        <f t="shared" si="45"/>
        <v>0</v>
      </c>
      <c r="P205" s="139">
        <f t="shared" si="46"/>
        <v>0</v>
      </c>
      <c r="Q205" s="140">
        <f t="shared" si="47"/>
        <v>0</v>
      </c>
    </row>
    <row r="206" spans="2:17" ht="16.5" hidden="1" customHeight="1" outlineLevel="2" thickBot="1" x14ac:dyDescent="0.35">
      <c r="B206" s="46"/>
      <c r="C206" s="35" t="s">
        <v>403</v>
      </c>
      <c r="D206" s="36" t="s">
        <v>404</v>
      </c>
      <c r="E206" s="217">
        <f t="shared" si="44"/>
        <v>0</v>
      </c>
      <c r="F206" s="37"/>
      <c r="G206" s="37"/>
      <c r="H206" s="37"/>
      <c r="I206" s="37"/>
      <c r="J206" s="37"/>
      <c r="K206" s="37"/>
      <c r="L206" s="37"/>
      <c r="M206" s="37"/>
      <c r="N206" s="139">
        <f t="shared" si="45"/>
        <v>0</v>
      </c>
      <c r="P206" s="139">
        <f t="shared" si="46"/>
        <v>0</v>
      </c>
      <c r="Q206" s="140">
        <f t="shared" si="47"/>
        <v>0</v>
      </c>
    </row>
    <row r="207" spans="2:17" ht="16.5" hidden="1" customHeight="1" outlineLevel="2" thickBot="1" x14ac:dyDescent="0.35">
      <c r="B207" s="46"/>
      <c r="C207" s="35" t="s">
        <v>405</v>
      </c>
      <c r="D207" s="36" t="s">
        <v>406</v>
      </c>
      <c r="E207" s="217">
        <f t="shared" si="44"/>
        <v>0</v>
      </c>
      <c r="F207" s="37"/>
      <c r="G207" s="37"/>
      <c r="H207" s="37"/>
      <c r="I207" s="37"/>
      <c r="J207" s="37"/>
      <c r="K207" s="37"/>
      <c r="L207" s="37"/>
      <c r="M207" s="37"/>
      <c r="N207" s="139">
        <f t="shared" si="45"/>
        <v>0</v>
      </c>
      <c r="P207" s="139">
        <f t="shared" si="46"/>
        <v>0</v>
      </c>
      <c r="Q207" s="140">
        <f t="shared" si="47"/>
        <v>0</v>
      </c>
    </row>
    <row r="208" spans="2:17" ht="15" hidden="1" customHeight="1" outlineLevel="1" collapsed="1" x14ac:dyDescent="0.3">
      <c r="B208" s="46" t="s">
        <v>407</v>
      </c>
      <c r="C208" s="35"/>
      <c r="D208" s="36" t="s">
        <v>408</v>
      </c>
      <c r="E208" s="217">
        <f t="shared" si="44"/>
        <v>0</v>
      </c>
      <c r="F208" s="37">
        <f>SUM(F209:F211)</f>
        <v>0</v>
      </c>
      <c r="G208" s="37">
        <f>SUM(G209:G211)</f>
        <v>0</v>
      </c>
      <c r="H208" s="37">
        <v>0</v>
      </c>
      <c r="I208" s="37">
        <f>SUM(I209:I211)</f>
        <v>0</v>
      </c>
      <c r="J208" s="37">
        <f>SUM(J209:J211)</f>
        <v>0</v>
      </c>
      <c r="K208" s="37"/>
      <c r="L208" s="37"/>
      <c r="M208" s="37"/>
      <c r="N208" s="139">
        <f t="shared" si="45"/>
        <v>0</v>
      </c>
      <c r="P208" s="139">
        <f t="shared" si="46"/>
        <v>0</v>
      </c>
      <c r="Q208" s="140">
        <f t="shared" si="47"/>
        <v>0</v>
      </c>
    </row>
    <row r="209" spans="2:17" ht="15" hidden="1" customHeight="1" outlineLevel="2" x14ac:dyDescent="0.3">
      <c r="B209" s="46"/>
      <c r="C209" s="35" t="s">
        <v>401</v>
      </c>
      <c r="D209" s="36" t="s">
        <v>409</v>
      </c>
      <c r="E209" s="217">
        <f t="shared" si="44"/>
        <v>0</v>
      </c>
      <c r="F209" s="37"/>
      <c r="G209" s="37"/>
      <c r="H209" s="37"/>
      <c r="I209" s="37"/>
      <c r="J209" s="37"/>
      <c r="K209" s="37"/>
      <c r="L209" s="37"/>
      <c r="M209" s="37"/>
      <c r="N209" s="139">
        <f t="shared" si="45"/>
        <v>0</v>
      </c>
      <c r="P209" s="139">
        <f t="shared" si="46"/>
        <v>0</v>
      </c>
      <c r="Q209" s="140">
        <f t="shared" si="47"/>
        <v>0</v>
      </c>
    </row>
    <row r="210" spans="2:17" ht="16.5" hidden="1" customHeight="1" outlineLevel="2" thickBot="1" x14ac:dyDescent="0.35">
      <c r="B210" s="46"/>
      <c r="C210" s="35" t="s">
        <v>403</v>
      </c>
      <c r="D210" s="36" t="s">
        <v>410</v>
      </c>
      <c r="E210" s="217">
        <f t="shared" si="44"/>
        <v>0</v>
      </c>
      <c r="F210" s="37"/>
      <c r="G210" s="37"/>
      <c r="H210" s="37"/>
      <c r="I210" s="37"/>
      <c r="J210" s="37"/>
      <c r="K210" s="37"/>
      <c r="L210" s="37"/>
      <c r="M210" s="37"/>
      <c r="N210" s="139">
        <f t="shared" si="45"/>
        <v>0</v>
      </c>
      <c r="P210" s="139">
        <f t="shared" si="46"/>
        <v>0</v>
      </c>
      <c r="Q210" s="140">
        <f t="shared" si="47"/>
        <v>0</v>
      </c>
    </row>
    <row r="211" spans="2:17" ht="16.5" hidden="1" customHeight="1" outlineLevel="2" thickBot="1" x14ac:dyDescent="0.35">
      <c r="B211" s="46"/>
      <c r="C211" s="35" t="s">
        <v>411</v>
      </c>
      <c r="D211" s="36" t="s">
        <v>412</v>
      </c>
      <c r="E211" s="217">
        <f t="shared" si="44"/>
        <v>0</v>
      </c>
      <c r="F211" s="37"/>
      <c r="G211" s="37"/>
      <c r="H211" s="37"/>
      <c r="I211" s="37"/>
      <c r="J211" s="37"/>
      <c r="K211" s="37"/>
      <c r="L211" s="37"/>
      <c r="M211" s="37"/>
      <c r="N211" s="139">
        <f t="shared" si="45"/>
        <v>0</v>
      </c>
      <c r="P211" s="139">
        <f t="shared" si="46"/>
        <v>0</v>
      </c>
      <c r="Q211" s="140">
        <f t="shared" si="47"/>
        <v>0</v>
      </c>
    </row>
    <row r="212" spans="2:17" ht="15" hidden="1" customHeight="1" outlineLevel="1" collapsed="1" x14ac:dyDescent="0.3">
      <c r="B212" s="46" t="s">
        <v>413</v>
      </c>
      <c r="C212" s="35"/>
      <c r="D212" s="36" t="s">
        <v>414</v>
      </c>
      <c r="E212" s="217">
        <f t="shared" si="44"/>
        <v>0</v>
      </c>
      <c r="F212" s="37">
        <f>SUM(F213:F219)</f>
        <v>0</v>
      </c>
      <c r="G212" s="37">
        <f>SUM(G213:G219)</f>
        <v>0</v>
      </c>
      <c r="H212" s="37">
        <v>0</v>
      </c>
      <c r="I212" s="37">
        <f>SUM(I213:I219)</f>
        <v>0</v>
      </c>
      <c r="J212" s="37">
        <f>SUM(J213:J219)</f>
        <v>0</v>
      </c>
      <c r="K212" s="37"/>
      <c r="L212" s="37"/>
      <c r="M212" s="37"/>
      <c r="N212" s="139">
        <f t="shared" si="45"/>
        <v>0</v>
      </c>
      <c r="P212" s="139">
        <f t="shared" si="46"/>
        <v>0</v>
      </c>
      <c r="Q212" s="140">
        <f t="shared" si="47"/>
        <v>0</v>
      </c>
    </row>
    <row r="213" spans="2:17" ht="15" hidden="1" customHeight="1" outlineLevel="2" x14ac:dyDescent="0.3">
      <c r="B213" s="46"/>
      <c r="C213" s="35" t="s">
        <v>401</v>
      </c>
      <c r="D213" s="36" t="s">
        <v>415</v>
      </c>
      <c r="E213" s="217">
        <f t="shared" si="44"/>
        <v>0</v>
      </c>
      <c r="F213" s="37"/>
      <c r="G213" s="37"/>
      <c r="H213" s="37"/>
      <c r="I213" s="37"/>
      <c r="J213" s="37"/>
      <c r="K213" s="37"/>
      <c r="L213" s="37"/>
      <c r="M213" s="37"/>
      <c r="N213" s="139">
        <f t="shared" si="45"/>
        <v>0</v>
      </c>
      <c r="P213" s="139">
        <f t="shared" si="46"/>
        <v>0</v>
      </c>
      <c r="Q213" s="140">
        <f t="shared" si="47"/>
        <v>0</v>
      </c>
    </row>
    <row r="214" spans="2:17" ht="16.5" hidden="1" customHeight="1" outlineLevel="2" thickBot="1" x14ac:dyDescent="0.35">
      <c r="B214" s="46"/>
      <c r="C214" s="35" t="s">
        <v>403</v>
      </c>
      <c r="D214" s="36" t="s">
        <v>416</v>
      </c>
      <c r="E214" s="217">
        <f t="shared" si="44"/>
        <v>0</v>
      </c>
      <c r="F214" s="37"/>
      <c r="G214" s="37"/>
      <c r="H214" s="37"/>
      <c r="I214" s="37"/>
      <c r="J214" s="37"/>
      <c r="K214" s="37"/>
      <c r="L214" s="37"/>
      <c r="M214" s="37"/>
      <c r="N214" s="139">
        <f t="shared" si="45"/>
        <v>0</v>
      </c>
      <c r="P214" s="139">
        <f t="shared" si="46"/>
        <v>0</v>
      </c>
      <c r="Q214" s="140">
        <f t="shared" si="47"/>
        <v>0</v>
      </c>
    </row>
    <row r="215" spans="2:17" ht="16.5" hidden="1" customHeight="1" outlineLevel="2" thickBot="1" x14ac:dyDescent="0.35">
      <c r="B215" s="46"/>
      <c r="C215" s="35" t="s">
        <v>405</v>
      </c>
      <c r="D215" s="36" t="s">
        <v>417</v>
      </c>
      <c r="E215" s="217">
        <f t="shared" si="44"/>
        <v>0</v>
      </c>
      <c r="F215" s="37"/>
      <c r="G215" s="37"/>
      <c r="H215" s="37"/>
      <c r="I215" s="37"/>
      <c r="J215" s="37"/>
      <c r="K215" s="37"/>
      <c r="L215" s="37"/>
      <c r="M215" s="37"/>
      <c r="N215" s="139">
        <f t="shared" si="45"/>
        <v>0</v>
      </c>
      <c r="P215" s="139">
        <f t="shared" si="46"/>
        <v>0</v>
      </c>
      <c r="Q215" s="140">
        <f t="shared" si="47"/>
        <v>0</v>
      </c>
    </row>
    <row r="216" spans="2:17" ht="15" hidden="1" customHeight="1" outlineLevel="2" x14ac:dyDescent="0.3">
      <c r="B216" s="46" t="s">
        <v>418</v>
      </c>
      <c r="C216" s="35"/>
      <c r="D216" s="36" t="s">
        <v>419</v>
      </c>
      <c r="E216" s="217">
        <f t="shared" si="44"/>
        <v>0</v>
      </c>
      <c r="F216" s="37"/>
      <c r="G216" s="37"/>
      <c r="H216" s="37"/>
      <c r="I216" s="37"/>
      <c r="J216" s="37"/>
      <c r="K216" s="37"/>
      <c r="L216" s="37"/>
      <c r="M216" s="37"/>
      <c r="N216" s="139">
        <f t="shared" si="45"/>
        <v>0</v>
      </c>
      <c r="P216" s="139">
        <f t="shared" si="46"/>
        <v>0</v>
      </c>
      <c r="Q216" s="140">
        <f t="shared" si="47"/>
        <v>0</v>
      </c>
    </row>
    <row r="217" spans="2:17" ht="15" hidden="1" customHeight="1" outlineLevel="2" x14ac:dyDescent="0.3">
      <c r="B217" s="46"/>
      <c r="C217" s="35" t="s">
        <v>401</v>
      </c>
      <c r="D217" s="36" t="s">
        <v>420</v>
      </c>
      <c r="E217" s="217">
        <f t="shared" si="44"/>
        <v>0</v>
      </c>
      <c r="F217" s="37"/>
      <c r="G217" s="37"/>
      <c r="H217" s="37"/>
      <c r="I217" s="37"/>
      <c r="J217" s="37"/>
      <c r="K217" s="37"/>
      <c r="L217" s="37"/>
      <c r="M217" s="37"/>
      <c r="N217" s="139">
        <f t="shared" si="45"/>
        <v>0</v>
      </c>
      <c r="P217" s="139">
        <f t="shared" si="46"/>
        <v>0</v>
      </c>
      <c r="Q217" s="140">
        <f t="shared" si="47"/>
        <v>0</v>
      </c>
    </row>
    <row r="218" spans="2:17" ht="16.5" hidden="1" customHeight="1" outlineLevel="2" thickBot="1" x14ac:dyDescent="0.35">
      <c r="B218" s="46"/>
      <c r="C218" s="35" t="s">
        <v>403</v>
      </c>
      <c r="D218" s="36" t="s">
        <v>421</v>
      </c>
      <c r="E218" s="217">
        <f t="shared" si="44"/>
        <v>0</v>
      </c>
      <c r="F218" s="37"/>
      <c r="G218" s="37"/>
      <c r="H218" s="37"/>
      <c r="I218" s="37"/>
      <c r="J218" s="37"/>
      <c r="K218" s="37"/>
      <c r="L218" s="37"/>
      <c r="M218" s="37"/>
      <c r="N218" s="139">
        <f t="shared" si="45"/>
        <v>0</v>
      </c>
      <c r="P218" s="139">
        <f t="shared" si="46"/>
        <v>0</v>
      </c>
      <c r="Q218" s="140">
        <f t="shared" si="47"/>
        <v>0</v>
      </c>
    </row>
    <row r="219" spans="2:17" ht="16.5" hidden="1" customHeight="1" outlineLevel="2" thickBot="1" x14ac:dyDescent="0.35">
      <c r="B219" s="46"/>
      <c r="C219" s="35" t="s">
        <v>405</v>
      </c>
      <c r="D219" s="36" t="s">
        <v>422</v>
      </c>
      <c r="E219" s="217">
        <f t="shared" si="44"/>
        <v>0</v>
      </c>
      <c r="F219" s="37"/>
      <c r="G219" s="37"/>
      <c r="H219" s="37"/>
      <c r="I219" s="37"/>
      <c r="J219" s="37"/>
      <c r="K219" s="37"/>
      <c r="L219" s="37"/>
      <c r="M219" s="37"/>
      <c r="N219" s="139">
        <f t="shared" si="45"/>
        <v>0</v>
      </c>
      <c r="P219" s="139">
        <f t="shared" si="46"/>
        <v>0</v>
      </c>
      <c r="Q219" s="140">
        <f t="shared" si="47"/>
        <v>0</v>
      </c>
    </row>
    <row r="220" spans="2:17" ht="15" hidden="1" customHeight="1" outlineLevel="1" collapsed="1" x14ac:dyDescent="0.3">
      <c r="B220" s="46" t="s">
        <v>423</v>
      </c>
      <c r="C220" s="35"/>
      <c r="D220" s="36" t="s">
        <v>424</v>
      </c>
      <c r="E220" s="217">
        <f t="shared" si="44"/>
        <v>0</v>
      </c>
      <c r="F220" s="37">
        <f>SUM(F221:F223)</f>
        <v>0</v>
      </c>
      <c r="G220" s="37">
        <f>SUM(G221:G223)</f>
        <v>0</v>
      </c>
      <c r="H220" s="37">
        <v>0</v>
      </c>
      <c r="I220" s="37">
        <f>SUM(I221:I223)</f>
        <v>0</v>
      </c>
      <c r="J220" s="37">
        <f>SUM(J221:J223)</f>
        <v>0</v>
      </c>
      <c r="K220" s="37"/>
      <c r="L220" s="37"/>
      <c r="M220" s="37"/>
      <c r="N220" s="139">
        <f t="shared" si="45"/>
        <v>0</v>
      </c>
      <c r="P220" s="139">
        <f t="shared" si="46"/>
        <v>0</v>
      </c>
      <c r="Q220" s="140">
        <f t="shared" si="47"/>
        <v>0</v>
      </c>
    </row>
    <row r="221" spans="2:17" ht="15" hidden="1" customHeight="1" outlineLevel="2" x14ac:dyDescent="0.3">
      <c r="B221" s="46"/>
      <c r="C221" s="35" t="s">
        <v>401</v>
      </c>
      <c r="D221" s="36" t="s">
        <v>425</v>
      </c>
      <c r="E221" s="217">
        <f t="shared" si="44"/>
        <v>0</v>
      </c>
      <c r="F221" s="37"/>
      <c r="G221" s="37"/>
      <c r="H221" s="37"/>
      <c r="I221" s="37"/>
      <c r="J221" s="37"/>
      <c r="K221" s="37"/>
      <c r="L221" s="37"/>
      <c r="M221" s="37"/>
      <c r="N221" s="139">
        <f t="shared" si="45"/>
        <v>0</v>
      </c>
      <c r="P221" s="139">
        <f t="shared" si="46"/>
        <v>0</v>
      </c>
      <c r="Q221" s="140">
        <f t="shared" si="47"/>
        <v>0</v>
      </c>
    </row>
    <row r="222" spans="2:17" ht="16.5" hidden="1" customHeight="1" outlineLevel="2" thickBot="1" x14ac:dyDescent="0.35">
      <c r="B222" s="46"/>
      <c r="C222" s="35" t="s">
        <v>403</v>
      </c>
      <c r="D222" s="36" t="s">
        <v>426</v>
      </c>
      <c r="E222" s="217">
        <f t="shared" si="44"/>
        <v>0</v>
      </c>
      <c r="F222" s="37"/>
      <c r="G222" s="37"/>
      <c r="H222" s="37"/>
      <c r="I222" s="37"/>
      <c r="J222" s="37"/>
      <c r="K222" s="37"/>
      <c r="L222" s="37"/>
      <c r="M222" s="37"/>
      <c r="N222" s="139">
        <f t="shared" si="45"/>
        <v>0</v>
      </c>
      <c r="P222" s="139">
        <f t="shared" si="46"/>
        <v>0</v>
      </c>
      <c r="Q222" s="140">
        <f t="shared" si="47"/>
        <v>0</v>
      </c>
    </row>
    <row r="223" spans="2:17" ht="16.5" hidden="1" customHeight="1" outlineLevel="2" thickBot="1" x14ac:dyDescent="0.35">
      <c r="B223" s="46"/>
      <c r="C223" s="35" t="s">
        <v>405</v>
      </c>
      <c r="D223" s="36" t="s">
        <v>427</v>
      </c>
      <c r="E223" s="217">
        <f t="shared" si="44"/>
        <v>0</v>
      </c>
      <c r="F223" s="37"/>
      <c r="G223" s="37"/>
      <c r="H223" s="37"/>
      <c r="I223" s="37"/>
      <c r="J223" s="37"/>
      <c r="K223" s="37"/>
      <c r="L223" s="37"/>
      <c r="M223" s="37"/>
      <c r="N223" s="139">
        <f t="shared" si="45"/>
        <v>0</v>
      </c>
      <c r="P223" s="139">
        <f t="shared" si="46"/>
        <v>0</v>
      </c>
      <c r="Q223" s="140">
        <f t="shared" si="47"/>
        <v>0</v>
      </c>
    </row>
    <row r="224" spans="2:17" ht="15" hidden="1" customHeight="1" outlineLevel="1" collapsed="1" x14ac:dyDescent="0.3">
      <c r="B224" s="46" t="s">
        <v>428</v>
      </c>
      <c r="C224" s="35"/>
      <c r="D224" s="36" t="s">
        <v>429</v>
      </c>
      <c r="E224" s="217">
        <f t="shared" si="44"/>
        <v>0</v>
      </c>
      <c r="F224" s="37">
        <f>SUM(F225:F227)</f>
        <v>0</v>
      </c>
      <c r="G224" s="37">
        <f>SUM(G225:G227)</f>
        <v>0</v>
      </c>
      <c r="H224" s="37">
        <v>0</v>
      </c>
      <c r="I224" s="37">
        <f>SUM(I225:I227)</f>
        <v>0</v>
      </c>
      <c r="J224" s="37">
        <f>SUM(J225:J227)</f>
        <v>0</v>
      </c>
      <c r="K224" s="37"/>
      <c r="L224" s="37"/>
      <c r="M224" s="37"/>
      <c r="N224" s="139">
        <f t="shared" si="45"/>
        <v>0</v>
      </c>
      <c r="P224" s="139">
        <f t="shared" si="46"/>
        <v>0</v>
      </c>
      <c r="Q224" s="140">
        <f t="shared" si="47"/>
        <v>0</v>
      </c>
    </row>
    <row r="225" spans="2:17" ht="15" hidden="1" customHeight="1" outlineLevel="2" x14ac:dyDescent="0.3">
      <c r="B225" s="46"/>
      <c r="C225" s="35" t="s">
        <v>401</v>
      </c>
      <c r="D225" s="36" t="s">
        <v>430</v>
      </c>
      <c r="E225" s="217">
        <f t="shared" si="44"/>
        <v>0</v>
      </c>
      <c r="F225" s="37"/>
      <c r="G225" s="37"/>
      <c r="H225" s="37"/>
      <c r="I225" s="37"/>
      <c r="J225" s="37"/>
      <c r="K225" s="37"/>
      <c r="L225" s="37"/>
      <c r="M225" s="37"/>
      <c r="N225" s="139">
        <f t="shared" si="45"/>
        <v>0</v>
      </c>
      <c r="P225" s="139">
        <f t="shared" si="46"/>
        <v>0</v>
      </c>
      <c r="Q225" s="140">
        <f t="shared" si="47"/>
        <v>0</v>
      </c>
    </row>
    <row r="226" spans="2:17" ht="16.5" hidden="1" customHeight="1" outlineLevel="2" thickBot="1" x14ac:dyDescent="0.35">
      <c r="B226" s="46"/>
      <c r="C226" s="35" t="s">
        <v>403</v>
      </c>
      <c r="D226" s="36" t="s">
        <v>431</v>
      </c>
      <c r="E226" s="217">
        <f t="shared" si="44"/>
        <v>0</v>
      </c>
      <c r="F226" s="37"/>
      <c r="G226" s="37"/>
      <c r="H226" s="37"/>
      <c r="I226" s="37"/>
      <c r="J226" s="37"/>
      <c r="K226" s="37"/>
      <c r="L226" s="37"/>
      <c r="M226" s="37"/>
      <c r="N226" s="139">
        <f t="shared" si="45"/>
        <v>0</v>
      </c>
      <c r="P226" s="139">
        <f t="shared" si="46"/>
        <v>0</v>
      </c>
      <c r="Q226" s="140">
        <f t="shared" si="47"/>
        <v>0</v>
      </c>
    </row>
    <row r="227" spans="2:17" ht="16.5" hidden="1" customHeight="1" outlineLevel="2" thickBot="1" x14ac:dyDescent="0.35">
      <c r="B227" s="46"/>
      <c r="C227" s="35" t="s">
        <v>405</v>
      </c>
      <c r="D227" s="36" t="s">
        <v>432</v>
      </c>
      <c r="E227" s="217">
        <f t="shared" si="44"/>
        <v>0</v>
      </c>
      <c r="F227" s="37"/>
      <c r="G227" s="37"/>
      <c r="H227" s="37"/>
      <c r="I227" s="37"/>
      <c r="J227" s="37"/>
      <c r="K227" s="37"/>
      <c r="L227" s="37"/>
      <c r="M227" s="37"/>
      <c r="N227" s="139">
        <f t="shared" si="45"/>
        <v>0</v>
      </c>
      <c r="P227" s="139">
        <f t="shared" si="46"/>
        <v>0</v>
      </c>
      <c r="Q227" s="140">
        <f t="shared" si="47"/>
        <v>0</v>
      </c>
    </row>
    <row r="228" spans="2:17" ht="15" hidden="1" customHeight="1" outlineLevel="1" collapsed="1" x14ac:dyDescent="0.3">
      <c r="B228" s="46" t="s">
        <v>433</v>
      </c>
      <c r="C228" s="35"/>
      <c r="D228" s="36" t="s">
        <v>434</v>
      </c>
      <c r="E228" s="217">
        <f t="shared" si="44"/>
        <v>0</v>
      </c>
      <c r="F228" s="37">
        <f>SUM(F229:F231)</f>
        <v>0</v>
      </c>
      <c r="G228" s="37">
        <f>SUM(G229:G231)</f>
        <v>0</v>
      </c>
      <c r="H228" s="37">
        <v>0</v>
      </c>
      <c r="I228" s="37">
        <f>SUM(I229:I231)</f>
        <v>0</v>
      </c>
      <c r="J228" s="37">
        <f>SUM(J229:J231)</f>
        <v>0</v>
      </c>
      <c r="K228" s="37"/>
      <c r="L228" s="37"/>
      <c r="M228" s="37"/>
      <c r="N228" s="139">
        <f t="shared" si="45"/>
        <v>0</v>
      </c>
      <c r="P228" s="139">
        <f t="shared" si="46"/>
        <v>0</v>
      </c>
      <c r="Q228" s="140">
        <f t="shared" si="47"/>
        <v>0</v>
      </c>
    </row>
    <row r="229" spans="2:17" ht="15" hidden="1" customHeight="1" outlineLevel="2" x14ac:dyDescent="0.3">
      <c r="B229" s="46"/>
      <c r="C229" s="35" t="s">
        <v>401</v>
      </c>
      <c r="D229" s="36" t="s">
        <v>435</v>
      </c>
      <c r="E229" s="217">
        <f t="shared" si="44"/>
        <v>0</v>
      </c>
      <c r="F229" s="37"/>
      <c r="G229" s="37"/>
      <c r="H229" s="37"/>
      <c r="I229" s="37"/>
      <c r="J229" s="37"/>
      <c r="K229" s="37"/>
      <c r="L229" s="37"/>
      <c r="M229" s="37"/>
      <c r="N229" s="139">
        <f t="shared" si="45"/>
        <v>0</v>
      </c>
      <c r="P229" s="139">
        <f t="shared" si="46"/>
        <v>0</v>
      </c>
      <c r="Q229" s="140">
        <f t="shared" si="47"/>
        <v>0</v>
      </c>
    </row>
    <row r="230" spans="2:17" ht="16.5" hidden="1" customHeight="1" outlineLevel="2" thickBot="1" x14ac:dyDescent="0.35">
      <c r="B230" s="46"/>
      <c r="C230" s="35" t="s">
        <v>403</v>
      </c>
      <c r="D230" s="36" t="s">
        <v>436</v>
      </c>
      <c r="E230" s="217">
        <f t="shared" si="44"/>
        <v>0</v>
      </c>
      <c r="F230" s="37"/>
      <c r="G230" s="37"/>
      <c r="H230" s="37"/>
      <c r="I230" s="37"/>
      <c r="J230" s="37"/>
      <c r="K230" s="37"/>
      <c r="L230" s="37"/>
      <c r="M230" s="37"/>
      <c r="N230" s="139">
        <f t="shared" si="45"/>
        <v>0</v>
      </c>
      <c r="P230" s="139">
        <f t="shared" si="46"/>
        <v>0</v>
      </c>
      <c r="Q230" s="140">
        <f t="shared" si="47"/>
        <v>0</v>
      </c>
    </row>
    <row r="231" spans="2:17" ht="16.5" hidden="1" customHeight="1" outlineLevel="2" thickBot="1" x14ac:dyDescent="0.35">
      <c r="B231" s="46"/>
      <c r="C231" s="35" t="s">
        <v>405</v>
      </c>
      <c r="D231" s="36" t="s">
        <v>437</v>
      </c>
      <c r="E231" s="217">
        <f t="shared" si="44"/>
        <v>0</v>
      </c>
      <c r="F231" s="37"/>
      <c r="G231" s="37"/>
      <c r="H231" s="37"/>
      <c r="I231" s="37"/>
      <c r="J231" s="37"/>
      <c r="K231" s="37"/>
      <c r="L231" s="37"/>
      <c r="M231" s="37"/>
      <c r="N231" s="139">
        <f t="shared" si="45"/>
        <v>0</v>
      </c>
      <c r="P231" s="139">
        <f t="shared" si="46"/>
        <v>0</v>
      </c>
      <c r="Q231" s="140">
        <f t="shared" si="47"/>
        <v>0</v>
      </c>
    </row>
    <row r="232" spans="2:17" ht="15" hidden="1" customHeight="1" outlineLevel="1" collapsed="1" x14ac:dyDescent="0.3">
      <c r="B232" s="46" t="s">
        <v>438</v>
      </c>
      <c r="C232" s="35"/>
      <c r="D232" s="36" t="s">
        <v>439</v>
      </c>
      <c r="E232" s="217">
        <f t="shared" si="44"/>
        <v>0</v>
      </c>
      <c r="F232" s="37">
        <f>SUM(F233:F235)</f>
        <v>0</v>
      </c>
      <c r="G232" s="37">
        <f>SUM(G233:G235)</f>
        <v>0</v>
      </c>
      <c r="H232" s="37">
        <v>0</v>
      </c>
      <c r="I232" s="37">
        <f>SUM(I233:I235)</f>
        <v>0</v>
      </c>
      <c r="J232" s="37">
        <f>SUM(J233:J235)</f>
        <v>0</v>
      </c>
      <c r="K232" s="37"/>
      <c r="L232" s="37"/>
      <c r="M232" s="37"/>
      <c r="N232" s="139">
        <f t="shared" si="45"/>
        <v>0</v>
      </c>
      <c r="P232" s="139">
        <f t="shared" si="46"/>
        <v>0</v>
      </c>
      <c r="Q232" s="140">
        <f t="shared" si="47"/>
        <v>0</v>
      </c>
    </row>
    <row r="233" spans="2:17" ht="15" hidden="1" customHeight="1" outlineLevel="2" x14ac:dyDescent="0.3">
      <c r="B233" s="46"/>
      <c r="C233" s="35" t="s">
        <v>401</v>
      </c>
      <c r="D233" s="36" t="s">
        <v>440</v>
      </c>
      <c r="E233" s="217">
        <f t="shared" si="44"/>
        <v>0</v>
      </c>
      <c r="F233" s="37"/>
      <c r="G233" s="37"/>
      <c r="H233" s="37"/>
      <c r="I233" s="37"/>
      <c r="J233" s="37"/>
      <c r="K233" s="37"/>
      <c r="L233" s="37"/>
      <c r="M233" s="37"/>
      <c r="N233" s="139">
        <f t="shared" si="45"/>
        <v>0</v>
      </c>
      <c r="P233" s="139">
        <f t="shared" si="46"/>
        <v>0</v>
      </c>
      <c r="Q233" s="140">
        <f t="shared" si="47"/>
        <v>0</v>
      </c>
    </row>
    <row r="234" spans="2:17" ht="16.5" hidden="1" customHeight="1" outlineLevel="2" thickBot="1" x14ac:dyDescent="0.35">
      <c r="B234" s="46"/>
      <c r="C234" s="35" t="s">
        <v>403</v>
      </c>
      <c r="D234" s="36" t="s">
        <v>441</v>
      </c>
      <c r="E234" s="217">
        <f t="shared" si="44"/>
        <v>0</v>
      </c>
      <c r="F234" s="37"/>
      <c r="G234" s="37"/>
      <c r="H234" s="37"/>
      <c r="I234" s="37"/>
      <c r="J234" s="37"/>
      <c r="K234" s="37"/>
      <c r="L234" s="37"/>
      <c r="M234" s="37"/>
      <c r="N234" s="139">
        <f t="shared" si="45"/>
        <v>0</v>
      </c>
      <c r="P234" s="139">
        <f t="shared" si="46"/>
        <v>0</v>
      </c>
      <c r="Q234" s="140">
        <f t="shared" si="47"/>
        <v>0</v>
      </c>
    </row>
    <row r="235" spans="2:17" ht="16.5" hidden="1" customHeight="1" outlineLevel="2" thickBot="1" x14ac:dyDescent="0.35">
      <c r="B235" s="46"/>
      <c r="C235" s="35" t="s">
        <v>405</v>
      </c>
      <c r="D235" s="36" t="s">
        <v>442</v>
      </c>
      <c r="E235" s="217">
        <f t="shared" si="44"/>
        <v>0</v>
      </c>
      <c r="F235" s="37"/>
      <c r="G235" s="37"/>
      <c r="H235" s="37"/>
      <c r="I235" s="37"/>
      <c r="J235" s="37"/>
      <c r="K235" s="37"/>
      <c r="L235" s="37"/>
      <c r="M235" s="37"/>
      <c r="N235" s="139">
        <f t="shared" si="45"/>
        <v>0</v>
      </c>
      <c r="P235" s="139">
        <f t="shared" si="46"/>
        <v>0</v>
      </c>
      <c r="Q235" s="140">
        <f t="shared" si="47"/>
        <v>0</v>
      </c>
    </row>
    <row r="236" spans="2:17" ht="15" hidden="1" customHeight="1" outlineLevel="1" collapsed="1" x14ac:dyDescent="0.3">
      <c r="B236" s="46" t="s">
        <v>443</v>
      </c>
      <c r="C236" s="35"/>
      <c r="D236" s="36" t="s">
        <v>444</v>
      </c>
      <c r="E236" s="217">
        <f t="shared" si="44"/>
        <v>0</v>
      </c>
      <c r="F236" s="37">
        <f>SUM(F237:F239)</f>
        <v>0</v>
      </c>
      <c r="G236" s="37">
        <f>SUM(G237:G239)</f>
        <v>0</v>
      </c>
      <c r="H236" s="37">
        <v>0</v>
      </c>
      <c r="I236" s="37">
        <f>SUM(I237:I239)</f>
        <v>0</v>
      </c>
      <c r="J236" s="37">
        <f>SUM(J237:J239)</f>
        <v>0</v>
      </c>
      <c r="K236" s="37"/>
      <c r="L236" s="37"/>
      <c r="M236" s="37"/>
      <c r="N236" s="139">
        <f t="shared" ref="N236:N267" si="48">E236-G236-H236-I236</f>
        <v>0</v>
      </c>
      <c r="P236" s="139">
        <f t="shared" ref="P236:P267" si="49">G236+H236+O236</f>
        <v>0</v>
      </c>
      <c r="Q236" s="140">
        <f t="shared" ref="Q236:Q267" si="50">E236-G236-H236-O236</f>
        <v>0</v>
      </c>
    </row>
    <row r="237" spans="2:17" ht="15" hidden="1" customHeight="1" outlineLevel="2" x14ac:dyDescent="0.3">
      <c r="B237" s="46"/>
      <c r="C237" s="35" t="s">
        <v>401</v>
      </c>
      <c r="D237" s="36" t="s">
        <v>445</v>
      </c>
      <c r="E237" s="217">
        <f t="shared" si="44"/>
        <v>0</v>
      </c>
      <c r="F237" s="37"/>
      <c r="G237" s="37"/>
      <c r="H237" s="37"/>
      <c r="I237" s="37"/>
      <c r="J237" s="37"/>
      <c r="K237" s="37"/>
      <c r="L237" s="37"/>
      <c r="M237" s="37"/>
      <c r="N237" s="139">
        <f t="shared" si="48"/>
        <v>0</v>
      </c>
      <c r="P237" s="139">
        <f t="shared" si="49"/>
        <v>0</v>
      </c>
      <c r="Q237" s="140">
        <f t="shared" si="50"/>
        <v>0</v>
      </c>
    </row>
    <row r="238" spans="2:17" ht="16.5" hidden="1" customHeight="1" outlineLevel="2" thickBot="1" x14ac:dyDescent="0.35">
      <c r="B238" s="46"/>
      <c r="C238" s="35" t="s">
        <v>403</v>
      </c>
      <c r="D238" s="36" t="s">
        <v>446</v>
      </c>
      <c r="E238" s="217">
        <f t="shared" si="44"/>
        <v>0</v>
      </c>
      <c r="F238" s="37"/>
      <c r="G238" s="37"/>
      <c r="H238" s="37"/>
      <c r="I238" s="37"/>
      <c r="J238" s="37"/>
      <c r="K238" s="37"/>
      <c r="L238" s="37"/>
      <c r="M238" s="37"/>
      <c r="N238" s="139">
        <f t="shared" si="48"/>
        <v>0</v>
      </c>
      <c r="P238" s="139">
        <f t="shared" si="49"/>
        <v>0</v>
      </c>
      <c r="Q238" s="140">
        <f t="shared" si="50"/>
        <v>0</v>
      </c>
    </row>
    <row r="239" spans="2:17" ht="16.5" hidden="1" customHeight="1" outlineLevel="2" thickBot="1" x14ac:dyDescent="0.35">
      <c r="B239" s="46"/>
      <c r="C239" s="35" t="s">
        <v>405</v>
      </c>
      <c r="D239" s="36" t="s">
        <v>447</v>
      </c>
      <c r="E239" s="217">
        <f t="shared" si="44"/>
        <v>0</v>
      </c>
      <c r="F239" s="37"/>
      <c r="G239" s="37"/>
      <c r="H239" s="37"/>
      <c r="I239" s="37"/>
      <c r="J239" s="37"/>
      <c r="K239" s="37"/>
      <c r="L239" s="37"/>
      <c r="M239" s="37"/>
      <c r="N239" s="139">
        <f t="shared" si="48"/>
        <v>0</v>
      </c>
      <c r="P239" s="139">
        <f t="shared" si="49"/>
        <v>0</v>
      </c>
      <c r="Q239" s="140">
        <f t="shared" si="50"/>
        <v>0</v>
      </c>
    </row>
    <row r="240" spans="2:17" ht="15" hidden="1" customHeight="1" outlineLevel="1" collapsed="1" x14ac:dyDescent="0.3">
      <c r="B240" s="46" t="s">
        <v>448</v>
      </c>
      <c r="C240" s="35"/>
      <c r="D240" s="36" t="s">
        <v>449</v>
      </c>
      <c r="E240" s="217">
        <f t="shared" si="44"/>
        <v>0</v>
      </c>
      <c r="F240" s="37">
        <f>SUM(F241:F243)</f>
        <v>0</v>
      </c>
      <c r="G240" s="37">
        <f>SUM(G241:G243)</f>
        <v>0</v>
      </c>
      <c r="H240" s="37">
        <v>0</v>
      </c>
      <c r="I240" s="37">
        <f>SUM(I241:I243)</f>
        <v>0</v>
      </c>
      <c r="J240" s="37">
        <f>SUM(J241:J243)</f>
        <v>0</v>
      </c>
      <c r="K240" s="37"/>
      <c r="L240" s="37"/>
      <c r="M240" s="37"/>
      <c r="N240" s="139">
        <f t="shared" si="48"/>
        <v>0</v>
      </c>
      <c r="P240" s="139">
        <f t="shared" si="49"/>
        <v>0</v>
      </c>
      <c r="Q240" s="140">
        <f t="shared" si="50"/>
        <v>0</v>
      </c>
    </row>
    <row r="241" spans="2:17" ht="15" hidden="1" customHeight="1" outlineLevel="2" x14ac:dyDescent="0.3">
      <c r="B241" s="46"/>
      <c r="C241" s="35" t="s">
        <v>401</v>
      </c>
      <c r="D241" s="36" t="s">
        <v>450</v>
      </c>
      <c r="E241" s="217">
        <f t="shared" si="44"/>
        <v>0</v>
      </c>
      <c r="F241" s="37"/>
      <c r="G241" s="37">
        <v>0</v>
      </c>
      <c r="H241" s="37">
        <v>0</v>
      </c>
      <c r="I241" s="37">
        <v>0</v>
      </c>
      <c r="J241" s="37">
        <v>0</v>
      </c>
      <c r="K241" s="37"/>
      <c r="L241" s="37"/>
      <c r="M241" s="37"/>
      <c r="N241" s="139">
        <f t="shared" si="48"/>
        <v>0</v>
      </c>
      <c r="P241" s="139">
        <f t="shared" si="49"/>
        <v>0</v>
      </c>
      <c r="Q241" s="140">
        <f t="shared" si="50"/>
        <v>0</v>
      </c>
    </row>
    <row r="242" spans="2:17" ht="16.5" hidden="1" customHeight="1" outlineLevel="2" thickBot="1" x14ac:dyDescent="0.35">
      <c r="B242" s="46"/>
      <c r="C242" s="35" t="s">
        <v>403</v>
      </c>
      <c r="D242" s="36" t="s">
        <v>451</v>
      </c>
      <c r="E242" s="217">
        <f t="shared" si="44"/>
        <v>0</v>
      </c>
      <c r="F242" s="37"/>
      <c r="G242" s="37">
        <v>0</v>
      </c>
      <c r="H242" s="37">
        <v>0</v>
      </c>
      <c r="I242" s="37">
        <v>0</v>
      </c>
      <c r="J242" s="37">
        <v>0</v>
      </c>
      <c r="K242" s="37"/>
      <c r="L242" s="37"/>
      <c r="M242" s="37"/>
      <c r="N242" s="139">
        <f t="shared" si="48"/>
        <v>0</v>
      </c>
      <c r="P242" s="139">
        <f t="shared" si="49"/>
        <v>0</v>
      </c>
      <c r="Q242" s="140">
        <f t="shared" si="50"/>
        <v>0</v>
      </c>
    </row>
    <row r="243" spans="2:17" ht="16.5" hidden="1" customHeight="1" outlineLevel="2" thickBot="1" x14ac:dyDescent="0.35">
      <c r="B243" s="46"/>
      <c r="C243" s="35" t="s">
        <v>405</v>
      </c>
      <c r="D243" s="36" t="s">
        <v>452</v>
      </c>
      <c r="E243" s="217">
        <f t="shared" si="44"/>
        <v>0</v>
      </c>
      <c r="F243" s="37"/>
      <c r="G243" s="37"/>
      <c r="H243" s="37"/>
      <c r="I243" s="37"/>
      <c r="J243" s="37"/>
      <c r="K243" s="37"/>
      <c r="L243" s="37"/>
      <c r="M243" s="37"/>
      <c r="N243" s="139">
        <f t="shared" si="48"/>
        <v>0</v>
      </c>
      <c r="P243" s="139">
        <f t="shared" si="49"/>
        <v>0</v>
      </c>
      <c r="Q243" s="140">
        <f t="shared" si="50"/>
        <v>0</v>
      </c>
    </row>
    <row r="244" spans="2:17" ht="15" hidden="1" customHeight="1" outlineLevel="1" collapsed="1" x14ac:dyDescent="0.3">
      <c r="B244" s="46" t="s">
        <v>453</v>
      </c>
      <c r="C244" s="35"/>
      <c r="D244" s="36" t="s">
        <v>454</v>
      </c>
      <c r="E244" s="217">
        <f t="shared" si="44"/>
        <v>0</v>
      </c>
      <c r="F244" s="37">
        <f>SUM(F245:F247)</f>
        <v>0</v>
      </c>
      <c r="G244" s="37">
        <f>SUM(G245:G247)</f>
        <v>0</v>
      </c>
      <c r="H244" s="37">
        <v>0</v>
      </c>
      <c r="I244" s="37">
        <f>SUM(I245:I247)</f>
        <v>0</v>
      </c>
      <c r="J244" s="37">
        <f>SUM(J245:J247)</f>
        <v>0</v>
      </c>
      <c r="K244" s="37"/>
      <c r="L244" s="37"/>
      <c r="M244" s="37"/>
      <c r="N244" s="139">
        <f t="shared" si="48"/>
        <v>0</v>
      </c>
      <c r="P244" s="139">
        <f t="shared" si="49"/>
        <v>0</v>
      </c>
      <c r="Q244" s="140">
        <f t="shared" si="50"/>
        <v>0</v>
      </c>
    </row>
    <row r="245" spans="2:17" ht="16.5" hidden="1" customHeight="1" outlineLevel="2" thickBot="1" x14ac:dyDescent="0.35">
      <c r="B245" s="46"/>
      <c r="C245" s="35" t="s">
        <v>401</v>
      </c>
      <c r="D245" s="36" t="s">
        <v>455</v>
      </c>
      <c r="E245" s="217">
        <f t="shared" si="44"/>
        <v>0</v>
      </c>
      <c r="F245" s="37"/>
      <c r="G245" s="37"/>
      <c r="H245" s="37"/>
      <c r="I245" s="37"/>
      <c r="J245" s="37"/>
      <c r="K245" s="37"/>
      <c r="L245" s="37"/>
      <c r="M245" s="37"/>
      <c r="N245" s="139">
        <f t="shared" si="48"/>
        <v>0</v>
      </c>
      <c r="P245" s="139">
        <f t="shared" si="49"/>
        <v>0</v>
      </c>
      <c r="Q245" s="140">
        <f t="shared" si="50"/>
        <v>0</v>
      </c>
    </row>
    <row r="246" spans="2:17" ht="15.75" hidden="1" customHeight="1" outlineLevel="2" x14ac:dyDescent="0.3">
      <c r="B246" s="46"/>
      <c r="C246" s="35" t="s">
        <v>403</v>
      </c>
      <c r="D246" s="36" t="s">
        <v>456</v>
      </c>
      <c r="E246" s="217">
        <f t="shared" si="44"/>
        <v>0</v>
      </c>
      <c r="F246" s="37"/>
      <c r="G246" s="37"/>
      <c r="H246" s="37"/>
      <c r="I246" s="37"/>
      <c r="J246" s="37"/>
      <c r="K246" s="37"/>
      <c r="L246" s="37"/>
      <c r="M246" s="37"/>
      <c r="N246" s="139">
        <f t="shared" si="48"/>
        <v>0</v>
      </c>
      <c r="P246" s="139">
        <f t="shared" si="49"/>
        <v>0</v>
      </c>
      <c r="Q246" s="140">
        <f t="shared" si="50"/>
        <v>0</v>
      </c>
    </row>
    <row r="247" spans="2:17" ht="16.5" hidden="1" customHeight="1" outlineLevel="2" thickBot="1" x14ac:dyDescent="0.35">
      <c r="B247" s="46"/>
      <c r="C247" s="35" t="s">
        <v>405</v>
      </c>
      <c r="D247" s="36" t="s">
        <v>457</v>
      </c>
      <c r="E247" s="217">
        <f t="shared" si="44"/>
        <v>0</v>
      </c>
      <c r="F247" s="37"/>
      <c r="G247" s="37"/>
      <c r="H247" s="37"/>
      <c r="I247" s="37"/>
      <c r="J247" s="37"/>
      <c r="K247" s="37"/>
      <c r="L247" s="37"/>
      <c r="M247" s="37"/>
      <c r="N247" s="139">
        <f t="shared" si="48"/>
        <v>0</v>
      </c>
      <c r="P247" s="139">
        <f t="shared" si="49"/>
        <v>0</v>
      </c>
      <c r="Q247" s="140">
        <f t="shared" si="50"/>
        <v>0</v>
      </c>
    </row>
    <row r="248" spans="2:17" ht="28.5" hidden="1" customHeight="1" outlineLevel="1" collapsed="1" x14ac:dyDescent="0.3">
      <c r="B248" s="46" t="s">
        <v>458</v>
      </c>
      <c r="C248" s="35"/>
      <c r="D248" s="36" t="s">
        <v>459</v>
      </c>
      <c r="E248" s="217">
        <f t="shared" si="44"/>
        <v>0</v>
      </c>
      <c r="F248" s="37">
        <f>SUM(F249:F251)</f>
        <v>0</v>
      </c>
      <c r="G248" s="37">
        <f>SUM(G249:G251)</f>
        <v>0</v>
      </c>
      <c r="H248" s="37">
        <v>0</v>
      </c>
      <c r="I248" s="37">
        <f>SUM(I249:I251)</f>
        <v>0</v>
      </c>
      <c r="J248" s="37">
        <f>SUM(J249:J251)</f>
        <v>0</v>
      </c>
      <c r="K248" s="37"/>
      <c r="L248" s="37"/>
      <c r="M248" s="37"/>
      <c r="N248" s="139">
        <f t="shared" si="48"/>
        <v>0</v>
      </c>
      <c r="P248" s="139">
        <f t="shared" si="49"/>
        <v>0</v>
      </c>
      <c r="Q248" s="140">
        <f t="shared" si="50"/>
        <v>0</v>
      </c>
    </row>
    <row r="249" spans="2:17" ht="16.5" hidden="1" customHeight="1" outlineLevel="2" thickBot="1" x14ac:dyDescent="0.35">
      <c r="B249" s="46"/>
      <c r="C249" s="35" t="s">
        <v>401</v>
      </c>
      <c r="D249" s="36" t="s">
        <v>460</v>
      </c>
      <c r="E249" s="217">
        <f t="shared" si="44"/>
        <v>0</v>
      </c>
      <c r="F249" s="37"/>
      <c r="G249" s="37"/>
      <c r="H249" s="37"/>
      <c r="I249" s="37"/>
      <c r="J249" s="37"/>
      <c r="K249" s="37"/>
      <c r="L249" s="37"/>
      <c r="M249" s="37"/>
      <c r="N249" s="139">
        <f t="shared" si="48"/>
        <v>0</v>
      </c>
      <c r="P249" s="139">
        <f t="shared" si="49"/>
        <v>0</v>
      </c>
      <c r="Q249" s="140">
        <f t="shared" si="50"/>
        <v>0</v>
      </c>
    </row>
    <row r="250" spans="2:17" ht="16.5" hidden="1" customHeight="1" outlineLevel="2" thickBot="1" x14ac:dyDescent="0.35">
      <c r="B250" s="46"/>
      <c r="C250" s="35" t="s">
        <v>403</v>
      </c>
      <c r="D250" s="36" t="s">
        <v>461</v>
      </c>
      <c r="E250" s="217">
        <f t="shared" si="44"/>
        <v>0</v>
      </c>
      <c r="F250" s="37"/>
      <c r="G250" s="37"/>
      <c r="H250" s="37"/>
      <c r="I250" s="37"/>
      <c r="J250" s="37"/>
      <c r="K250" s="37"/>
      <c r="L250" s="37"/>
      <c r="M250" s="37"/>
      <c r="N250" s="139">
        <f t="shared" si="48"/>
        <v>0</v>
      </c>
      <c r="P250" s="139">
        <f t="shared" si="49"/>
        <v>0</v>
      </c>
      <c r="Q250" s="140">
        <f t="shared" si="50"/>
        <v>0</v>
      </c>
    </row>
    <row r="251" spans="2:17" ht="16.5" hidden="1" customHeight="1" outlineLevel="2" thickBot="1" x14ac:dyDescent="0.35">
      <c r="B251" s="46"/>
      <c r="C251" s="35" t="s">
        <v>405</v>
      </c>
      <c r="D251" s="36" t="s">
        <v>462</v>
      </c>
      <c r="E251" s="217">
        <f t="shared" si="44"/>
        <v>0</v>
      </c>
      <c r="F251" s="37"/>
      <c r="G251" s="37"/>
      <c r="H251" s="37"/>
      <c r="I251" s="37"/>
      <c r="J251" s="37"/>
      <c r="K251" s="37"/>
      <c r="L251" s="37"/>
      <c r="M251" s="37"/>
      <c r="N251" s="139">
        <f t="shared" si="48"/>
        <v>0</v>
      </c>
      <c r="P251" s="139">
        <f t="shared" si="49"/>
        <v>0</v>
      </c>
      <c r="Q251" s="140">
        <f t="shared" si="50"/>
        <v>0</v>
      </c>
    </row>
    <row r="252" spans="2:17" ht="15" hidden="1" customHeight="1" outlineLevel="1" collapsed="1" x14ac:dyDescent="0.3">
      <c r="B252" s="46" t="s">
        <v>463</v>
      </c>
      <c r="C252" s="35"/>
      <c r="D252" s="36">
        <v>56.27</v>
      </c>
      <c r="E252" s="217">
        <f t="shared" si="44"/>
        <v>0</v>
      </c>
      <c r="F252" s="37">
        <f>SUM(F253:F255)</f>
        <v>0</v>
      </c>
      <c r="G252" s="37">
        <f>SUM(G253:G255)</f>
        <v>0</v>
      </c>
      <c r="H252" s="37">
        <v>0</v>
      </c>
      <c r="I252" s="37">
        <f>SUM(I253:I255)</f>
        <v>0</v>
      </c>
      <c r="J252" s="37">
        <f>SUM(J253:J255)</f>
        <v>0</v>
      </c>
      <c r="K252" s="37"/>
      <c r="L252" s="37"/>
      <c r="M252" s="37"/>
      <c r="N252" s="139">
        <f t="shared" si="48"/>
        <v>0</v>
      </c>
      <c r="P252" s="139">
        <f t="shared" si="49"/>
        <v>0</v>
      </c>
      <c r="Q252" s="140">
        <f t="shared" si="50"/>
        <v>0</v>
      </c>
    </row>
    <row r="253" spans="2:17" ht="16.5" hidden="1" customHeight="1" outlineLevel="2" thickBot="1" x14ac:dyDescent="0.35">
      <c r="B253" s="46"/>
      <c r="C253" s="35" t="s">
        <v>401</v>
      </c>
      <c r="D253" s="36" t="s">
        <v>464</v>
      </c>
      <c r="E253" s="217">
        <f t="shared" si="44"/>
        <v>0</v>
      </c>
      <c r="F253" s="37"/>
      <c r="G253" s="37"/>
      <c r="H253" s="37"/>
      <c r="I253" s="37"/>
      <c r="J253" s="37"/>
      <c r="K253" s="37"/>
      <c r="L253" s="37"/>
      <c r="M253" s="37"/>
      <c r="N253" s="139">
        <f t="shared" si="48"/>
        <v>0</v>
      </c>
      <c r="P253" s="139">
        <f t="shared" si="49"/>
        <v>0</v>
      </c>
      <c r="Q253" s="140">
        <f t="shared" si="50"/>
        <v>0</v>
      </c>
    </row>
    <row r="254" spans="2:17" ht="16.5" hidden="1" customHeight="1" outlineLevel="2" thickBot="1" x14ac:dyDescent="0.35">
      <c r="B254" s="46"/>
      <c r="C254" s="35" t="s">
        <v>403</v>
      </c>
      <c r="D254" s="36" t="s">
        <v>465</v>
      </c>
      <c r="E254" s="217">
        <f t="shared" si="44"/>
        <v>0</v>
      </c>
      <c r="F254" s="37"/>
      <c r="G254" s="37"/>
      <c r="H254" s="37"/>
      <c r="I254" s="37"/>
      <c r="J254" s="37"/>
      <c r="K254" s="37"/>
      <c r="L254" s="37"/>
      <c r="M254" s="37"/>
      <c r="N254" s="139">
        <f t="shared" si="48"/>
        <v>0</v>
      </c>
      <c r="P254" s="139">
        <f t="shared" si="49"/>
        <v>0</v>
      </c>
      <c r="Q254" s="140">
        <f t="shared" si="50"/>
        <v>0</v>
      </c>
    </row>
    <row r="255" spans="2:17" ht="15.75" hidden="1" customHeight="1" outlineLevel="2" x14ac:dyDescent="0.3">
      <c r="B255" s="46"/>
      <c r="C255" s="35" t="s">
        <v>405</v>
      </c>
      <c r="D255" s="36" t="s">
        <v>466</v>
      </c>
      <c r="E255" s="217">
        <f t="shared" si="44"/>
        <v>0</v>
      </c>
      <c r="F255" s="37"/>
      <c r="G255" s="37"/>
      <c r="H255" s="37"/>
      <c r="I255" s="37"/>
      <c r="J255" s="37"/>
      <c r="K255" s="37"/>
      <c r="L255" s="37"/>
      <c r="M255" s="37"/>
      <c r="N255" s="139">
        <f t="shared" si="48"/>
        <v>0</v>
      </c>
      <c r="P255" s="139">
        <f t="shared" si="49"/>
        <v>0</v>
      </c>
      <c r="Q255" s="140">
        <f t="shared" si="50"/>
        <v>0</v>
      </c>
    </row>
    <row r="256" spans="2:17" ht="15" hidden="1" customHeight="1" outlineLevel="1" collapsed="1" x14ac:dyDescent="0.3">
      <c r="B256" s="46" t="s">
        <v>467</v>
      </c>
      <c r="C256" s="35"/>
      <c r="D256" s="36">
        <v>56.28</v>
      </c>
      <c r="E256" s="217">
        <f t="shared" si="44"/>
        <v>0</v>
      </c>
      <c r="F256" s="37">
        <f>SUM(F257:F259)</f>
        <v>0</v>
      </c>
      <c r="G256" s="37">
        <f>SUM(G257:G259)</f>
        <v>0</v>
      </c>
      <c r="H256" s="37">
        <v>0</v>
      </c>
      <c r="I256" s="37">
        <f>SUM(I257:I259)</f>
        <v>0</v>
      </c>
      <c r="J256" s="37">
        <f>SUM(J257:J259)</f>
        <v>0</v>
      </c>
      <c r="K256" s="37"/>
      <c r="L256" s="37"/>
      <c r="M256" s="37"/>
      <c r="N256" s="139">
        <f t="shared" si="48"/>
        <v>0</v>
      </c>
      <c r="P256" s="139">
        <f t="shared" si="49"/>
        <v>0</v>
      </c>
      <c r="Q256" s="140">
        <f t="shared" si="50"/>
        <v>0</v>
      </c>
    </row>
    <row r="257" spans="2:17" ht="16.5" hidden="1" customHeight="1" outlineLevel="2" thickBot="1" x14ac:dyDescent="0.35">
      <c r="B257" s="46"/>
      <c r="C257" s="35" t="s">
        <v>401</v>
      </c>
      <c r="D257" s="36" t="s">
        <v>468</v>
      </c>
      <c r="E257" s="217">
        <f t="shared" si="44"/>
        <v>0</v>
      </c>
      <c r="F257" s="37"/>
      <c r="G257" s="37"/>
      <c r="H257" s="37"/>
      <c r="I257" s="37"/>
      <c r="J257" s="37"/>
      <c r="K257" s="37"/>
      <c r="L257" s="37"/>
      <c r="M257" s="37"/>
      <c r="N257" s="139">
        <f t="shared" si="48"/>
        <v>0</v>
      </c>
      <c r="P257" s="139">
        <f t="shared" si="49"/>
        <v>0</v>
      </c>
      <c r="Q257" s="140">
        <f t="shared" si="50"/>
        <v>0</v>
      </c>
    </row>
    <row r="258" spans="2:17" ht="16.5" hidden="1" customHeight="1" outlineLevel="2" thickBot="1" x14ac:dyDescent="0.35">
      <c r="B258" s="46"/>
      <c r="C258" s="35" t="s">
        <v>403</v>
      </c>
      <c r="D258" s="36" t="s">
        <v>469</v>
      </c>
      <c r="E258" s="217">
        <f t="shared" si="44"/>
        <v>0</v>
      </c>
      <c r="F258" s="37"/>
      <c r="G258" s="37"/>
      <c r="H258" s="37"/>
      <c r="I258" s="37"/>
      <c r="J258" s="37"/>
      <c r="K258" s="37"/>
      <c r="L258" s="37"/>
      <c r="M258" s="37"/>
      <c r="N258" s="139">
        <f t="shared" si="48"/>
        <v>0</v>
      </c>
      <c r="P258" s="139">
        <f t="shared" si="49"/>
        <v>0</v>
      </c>
      <c r="Q258" s="140">
        <f t="shared" si="50"/>
        <v>0</v>
      </c>
    </row>
    <row r="259" spans="2:17" ht="16.5" hidden="1" customHeight="1" outlineLevel="2" thickBot="1" x14ac:dyDescent="0.35">
      <c r="B259" s="46"/>
      <c r="C259" s="35" t="s">
        <v>405</v>
      </c>
      <c r="D259" s="36" t="s">
        <v>470</v>
      </c>
      <c r="E259" s="217">
        <f t="shared" si="44"/>
        <v>0</v>
      </c>
      <c r="F259" s="37"/>
      <c r="G259" s="37"/>
      <c r="H259" s="37"/>
      <c r="I259" s="37"/>
      <c r="J259" s="37"/>
      <c r="K259" s="37"/>
      <c r="L259" s="37"/>
      <c r="M259" s="322"/>
      <c r="N259" s="139">
        <f t="shared" si="48"/>
        <v>0</v>
      </c>
      <c r="P259" s="139">
        <f t="shared" si="49"/>
        <v>0</v>
      </c>
      <c r="Q259" s="140">
        <f t="shared" si="50"/>
        <v>0</v>
      </c>
    </row>
    <row r="260" spans="2:17" ht="15.6" collapsed="1" x14ac:dyDescent="0.3">
      <c r="B260" s="46" t="s">
        <v>471</v>
      </c>
      <c r="C260" s="35"/>
      <c r="D260" s="36" t="s">
        <v>472</v>
      </c>
      <c r="E260" s="217">
        <f t="shared" si="44"/>
        <v>100</v>
      </c>
      <c r="F260" s="37">
        <f t="shared" ref="F260:J260" si="51">SUM(F262,F268,F271)</f>
        <v>0</v>
      </c>
      <c r="G260" s="37">
        <f t="shared" si="51"/>
        <v>100</v>
      </c>
      <c r="H260" s="37">
        <f t="shared" si="51"/>
        <v>0</v>
      </c>
      <c r="I260" s="37">
        <f t="shared" si="51"/>
        <v>0</v>
      </c>
      <c r="J260" s="37">
        <f t="shared" si="51"/>
        <v>0</v>
      </c>
      <c r="K260" s="336">
        <f t="shared" ref="K260:M260" si="52">SUM(K262,K268,K271)</f>
        <v>0</v>
      </c>
      <c r="L260" s="336">
        <f t="shared" si="52"/>
        <v>0</v>
      </c>
      <c r="M260" s="336">
        <f t="shared" si="52"/>
        <v>0</v>
      </c>
      <c r="N260" s="139">
        <f t="shared" si="48"/>
        <v>0</v>
      </c>
      <c r="P260" s="139">
        <f t="shared" si="49"/>
        <v>100</v>
      </c>
      <c r="Q260" s="140">
        <f t="shared" si="50"/>
        <v>0</v>
      </c>
    </row>
    <row r="261" spans="2:17" ht="15.75" customHeight="1" x14ac:dyDescent="0.3">
      <c r="B261" s="46" t="s">
        <v>473</v>
      </c>
      <c r="C261" s="35"/>
      <c r="D261" s="36">
        <v>71</v>
      </c>
      <c r="E261" s="217">
        <f t="shared" si="44"/>
        <v>100</v>
      </c>
      <c r="F261" s="37">
        <f t="shared" ref="F261:J261" si="53">SUM(F262,F267)</f>
        <v>0</v>
      </c>
      <c r="G261" s="37">
        <f t="shared" si="53"/>
        <v>100</v>
      </c>
      <c r="H261" s="37">
        <f t="shared" si="53"/>
        <v>0</v>
      </c>
      <c r="I261" s="37">
        <f t="shared" si="53"/>
        <v>0</v>
      </c>
      <c r="J261" s="37">
        <f t="shared" si="53"/>
        <v>0</v>
      </c>
      <c r="K261" s="336">
        <f t="shared" ref="K261:M261" si="54">SUM(K262,K267)</f>
        <v>0</v>
      </c>
      <c r="L261" s="336">
        <f t="shared" si="54"/>
        <v>0</v>
      </c>
      <c r="M261" s="336">
        <f t="shared" si="54"/>
        <v>0</v>
      </c>
      <c r="N261" s="139">
        <f t="shared" si="48"/>
        <v>0</v>
      </c>
      <c r="P261" s="139">
        <f t="shared" si="49"/>
        <v>100</v>
      </c>
      <c r="Q261" s="140">
        <f t="shared" si="50"/>
        <v>0</v>
      </c>
    </row>
    <row r="262" spans="2:17" ht="15.6" outlineLevel="1" x14ac:dyDescent="0.3">
      <c r="B262" s="46" t="s">
        <v>474</v>
      </c>
      <c r="C262" s="35"/>
      <c r="D262" s="36" t="s">
        <v>475</v>
      </c>
      <c r="E262" s="217">
        <f t="shared" si="44"/>
        <v>100</v>
      </c>
      <c r="F262" s="37">
        <f t="shared" ref="F262:J262" si="55">SUM(F263:F266)</f>
        <v>0</v>
      </c>
      <c r="G262" s="37">
        <f t="shared" si="55"/>
        <v>100</v>
      </c>
      <c r="H262" s="37">
        <f t="shared" si="55"/>
        <v>0</v>
      </c>
      <c r="I262" s="37">
        <f t="shared" si="55"/>
        <v>0</v>
      </c>
      <c r="J262" s="37">
        <f t="shared" si="55"/>
        <v>0</v>
      </c>
      <c r="K262" s="336">
        <f t="shared" ref="K262:M262" si="56">SUM(K263:K266)</f>
        <v>0</v>
      </c>
      <c r="L262" s="336">
        <f t="shared" si="56"/>
        <v>0</v>
      </c>
      <c r="M262" s="336">
        <f t="shared" si="56"/>
        <v>0</v>
      </c>
      <c r="N262" s="139">
        <f t="shared" si="48"/>
        <v>0</v>
      </c>
      <c r="P262" s="139">
        <f t="shared" si="49"/>
        <v>100</v>
      </c>
      <c r="Q262" s="140">
        <f t="shared" si="50"/>
        <v>0</v>
      </c>
    </row>
    <row r="263" spans="2:17" ht="16.5" hidden="1" customHeight="1" outlineLevel="2" x14ac:dyDescent="0.3">
      <c r="B263" s="46"/>
      <c r="C263" s="35" t="s">
        <v>476</v>
      </c>
      <c r="D263" s="36" t="s">
        <v>477</v>
      </c>
      <c r="E263" s="217">
        <f t="shared" si="44"/>
        <v>0</v>
      </c>
      <c r="F263" s="37"/>
      <c r="G263" s="37">
        <v>0</v>
      </c>
      <c r="H263" s="37">
        <v>0</v>
      </c>
      <c r="I263" s="37">
        <v>0</v>
      </c>
      <c r="J263" s="37">
        <v>0</v>
      </c>
      <c r="K263" s="37"/>
      <c r="L263" s="37"/>
      <c r="M263" s="37"/>
      <c r="N263" s="139">
        <f t="shared" si="48"/>
        <v>0</v>
      </c>
      <c r="P263" s="139">
        <f t="shared" si="49"/>
        <v>0</v>
      </c>
      <c r="Q263" s="140">
        <f t="shared" si="50"/>
        <v>0</v>
      </c>
    </row>
    <row r="264" spans="2:17" ht="16.5" hidden="1" customHeight="1" outlineLevel="2" x14ac:dyDescent="0.3">
      <c r="B264" s="46"/>
      <c r="C264" s="35" t="s">
        <v>478</v>
      </c>
      <c r="D264" s="36" t="s">
        <v>479</v>
      </c>
      <c r="E264" s="217">
        <f t="shared" si="44"/>
        <v>0</v>
      </c>
      <c r="F264" s="37"/>
      <c r="G264" s="37">
        <v>0</v>
      </c>
      <c r="H264" s="37">
        <v>0</v>
      </c>
      <c r="I264" s="37">
        <v>0</v>
      </c>
      <c r="J264" s="37">
        <v>0</v>
      </c>
      <c r="K264" s="37"/>
      <c r="L264" s="37"/>
      <c r="M264" s="37"/>
      <c r="N264" s="139">
        <f t="shared" si="48"/>
        <v>0</v>
      </c>
      <c r="P264" s="139">
        <f t="shared" si="49"/>
        <v>0</v>
      </c>
      <c r="Q264" s="140">
        <f t="shared" si="50"/>
        <v>0</v>
      </c>
    </row>
    <row r="265" spans="2:17" ht="16.5" hidden="1" customHeight="1" outlineLevel="2" x14ac:dyDescent="0.3">
      <c r="B265" s="46"/>
      <c r="C265" s="35" t="s">
        <v>480</v>
      </c>
      <c r="D265" s="36" t="s">
        <v>481</v>
      </c>
      <c r="E265" s="217">
        <f>SUBTOTAL(9,G265:J265)</f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/>
      <c r="L265" s="37"/>
      <c r="M265" s="37"/>
      <c r="N265" s="139">
        <f t="shared" si="48"/>
        <v>0</v>
      </c>
      <c r="O265" s="140">
        <f>302-G265-H265</f>
        <v>302</v>
      </c>
      <c r="P265" s="139">
        <f t="shared" si="49"/>
        <v>302</v>
      </c>
      <c r="Q265" s="140">
        <f t="shared" si="50"/>
        <v>-302</v>
      </c>
    </row>
    <row r="266" spans="2:17" ht="16.5" customHeight="1" outlineLevel="2" x14ac:dyDescent="0.3">
      <c r="B266" s="46"/>
      <c r="C266" s="35" t="s">
        <v>482</v>
      </c>
      <c r="D266" s="36" t="s">
        <v>483</v>
      </c>
      <c r="E266" s="217">
        <f>SUBTOTAL(9,G266:J266)</f>
        <v>100</v>
      </c>
      <c r="F266" s="37">
        <v>0</v>
      </c>
      <c r="G266" s="37">
        <f>' Investitii 2022 '!G14</f>
        <v>100</v>
      </c>
      <c r="H266" s="37">
        <v>0</v>
      </c>
      <c r="I266" s="37">
        <v>0</v>
      </c>
      <c r="J266" s="37">
        <v>0</v>
      </c>
      <c r="K266" s="336">
        <v>0</v>
      </c>
      <c r="L266" s="336">
        <v>0</v>
      </c>
      <c r="M266" s="336">
        <v>0</v>
      </c>
      <c r="N266" s="139">
        <f t="shared" si="48"/>
        <v>0</v>
      </c>
      <c r="O266" s="140">
        <f>127-G266-H266</f>
        <v>27</v>
      </c>
      <c r="P266" s="139">
        <f t="shared" si="49"/>
        <v>127</v>
      </c>
      <c r="Q266" s="140">
        <f t="shared" si="50"/>
        <v>-27</v>
      </c>
    </row>
    <row r="267" spans="2:17" ht="15.6" hidden="1" outlineLevel="1" x14ac:dyDescent="0.3">
      <c r="B267" s="46" t="s">
        <v>484</v>
      </c>
      <c r="C267" s="35"/>
      <c r="D267" s="36" t="s">
        <v>485</v>
      </c>
      <c r="E267" s="217">
        <f t="shared" ref="E267:E282" si="57">SUM(G267:J267)</f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139">
        <f t="shared" si="48"/>
        <v>0</v>
      </c>
      <c r="P267" s="139">
        <f t="shared" si="49"/>
        <v>0</v>
      </c>
      <c r="Q267" s="140">
        <f t="shared" si="50"/>
        <v>0</v>
      </c>
    </row>
    <row r="268" spans="2:17" ht="16.5" hidden="1" customHeight="1" x14ac:dyDescent="0.3">
      <c r="B268" s="46" t="s">
        <v>486</v>
      </c>
      <c r="C268" s="35"/>
      <c r="D268" s="36">
        <v>72</v>
      </c>
      <c r="E268" s="217">
        <f t="shared" si="57"/>
        <v>0</v>
      </c>
      <c r="F268" s="37">
        <f>F269</f>
        <v>0</v>
      </c>
      <c r="G268" s="37">
        <f t="shared" ref="G268:M269" si="58">G269</f>
        <v>0</v>
      </c>
      <c r="H268" s="37"/>
      <c r="I268" s="37">
        <f t="shared" si="58"/>
        <v>0</v>
      </c>
      <c r="J268" s="37">
        <f t="shared" si="58"/>
        <v>0</v>
      </c>
      <c r="K268" s="37"/>
      <c r="L268" s="37"/>
      <c r="M268" s="322"/>
    </row>
    <row r="269" spans="2:17" ht="15.6" hidden="1" outlineLevel="1" x14ac:dyDescent="0.3">
      <c r="B269" s="46" t="s">
        <v>487</v>
      </c>
      <c r="C269" s="35"/>
      <c r="D269" s="36" t="s">
        <v>488</v>
      </c>
      <c r="E269" s="217">
        <f t="shared" si="57"/>
        <v>0</v>
      </c>
      <c r="F269" s="37">
        <f>F270</f>
        <v>0</v>
      </c>
      <c r="G269" s="37">
        <f t="shared" si="58"/>
        <v>0</v>
      </c>
      <c r="H269" s="37">
        <v>0</v>
      </c>
      <c r="I269" s="37">
        <f t="shared" si="58"/>
        <v>0</v>
      </c>
      <c r="J269" s="37">
        <f t="shared" si="58"/>
        <v>0</v>
      </c>
      <c r="K269" s="37">
        <f t="shared" si="58"/>
        <v>0</v>
      </c>
      <c r="L269" s="37">
        <f t="shared" si="58"/>
        <v>0</v>
      </c>
      <c r="M269" s="37">
        <f t="shared" si="58"/>
        <v>0</v>
      </c>
      <c r="N269" s="139">
        <f>E269-G269-H269-I269</f>
        <v>0</v>
      </c>
      <c r="P269" s="139">
        <f>G269+H269+O269</f>
        <v>0</v>
      </c>
      <c r="Q269" s="140">
        <f>E269-G269-H269-O269</f>
        <v>0</v>
      </c>
    </row>
    <row r="270" spans="2:17" ht="16.5" hidden="1" customHeight="1" outlineLevel="2" thickBot="1" x14ac:dyDescent="0.35">
      <c r="B270" s="46"/>
      <c r="C270" s="35" t="s">
        <v>489</v>
      </c>
      <c r="D270" s="36" t="s">
        <v>490</v>
      </c>
      <c r="E270" s="217">
        <f t="shared" si="57"/>
        <v>0</v>
      </c>
      <c r="F270" s="37"/>
      <c r="G270" s="37"/>
      <c r="H270" s="37"/>
      <c r="I270" s="37"/>
      <c r="J270" s="37"/>
      <c r="K270" s="37"/>
      <c r="L270" s="37"/>
      <c r="M270" s="37"/>
      <c r="N270" s="139">
        <f>E270-G270-H270-I270</f>
        <v>0</v>
      </c>
      <c r="P270" s="139">
        <f>G270+H270+O270</f>
        <v>0</v>
      </c>
      <c r="Q270" s="140">
        <f>E270-G270-H270-O270</f>
        <v>0</v>
      </c>
    </row>
    <row r="271" spans="2:17" ht="15.75" hidden="1" customHeight="1" collapsed="1" x14ac:dyDescent="0.3">
      <c r="B271" s="46" t="s">
        <v>491</v>
      </c>
      <c r="C271" s="35"/>
      <c r="D271" s="36">
        <v>75</v>
      </c>
      <c r="E271" s="217">
        <f t="shared" si="57"/>
        <v>0</v>
      </c>
      <c r="F271" s="37"/>
      <c r="G271" s="37"/>
      <c r="H271" s="37"/>
      <c r="I271" s="37"/>
      <c r="J271" s="37"/>
      <c r="K271" s="37"/>
      <c r="L271" s="37"/>
      <c r="M271" s="37"/>
    </row>
    <row r="272" spans="2:17" ht="15.75" hidden="1" customHeight="1" x14ac:dyDescent="0.3">
      <c r="B272" s="46" t="s">
        <v>492</v>
      </c>
      <c r="C272" s="35"/>
      <c r="D272" s="36" t="s">
        <v>321</v>
      </c>
      <c r="E272" s="217">
        <f t="shared" si="57"/>
        <v>0</v>
      </c>
      <c r="F272" s="37">
        <f>F273</f>
        <v>0</v>
      </c>
      <c r="G272" s="37">
        <f t="shared" ref="G272:J273" si="59">G273</f>
        <v>0</v>
      </c>
      <c r="H272" s="37">
        <f t="shared" si="59"/>
        <v>0</v>
      </c>
      <c r="I272" s="37">
        <f t="shared" si="59"/>
        <v>0</v>
      </c>
      <c r="J272" s="37">
        <f t="shared" si="59"/>
        <v>0</v>
      </c>
      <c r="K272" s="37"/>
      <c r="L272" s="37"/>
      <c r="M272" s="37"/>
    </row>
    <row r="273" spans="2:17" ht="16.5" hidden="1" customHeight="1" x14ac:dyDescent="0.3">
      <c r="B273" s="46" t="s">
        <v>493</v>
      </c>
      <c r="C273" s="35"/>
      <c r="D273" s="36" t="s">
        <v>329</v>
      </c>
      <c r="E273" s="217">
        <f t="shared" si="57"/>
        <v>0</v>
      </c>
      <c r="F273" s="37">
        <f>F274</f>
        <v>0</v>
      </c>
      <c r="G273" s="37">
        <f t="shared" si="59"/>
        <v>0</v>
      </c>
      <c r="H273" s="37">
        <f t="shared" si="59"/>
        <v>0</v>
      </c>
      <c r="I273" s="37">
        <f t="shared" si="59"/>
        <v>0</v>
      </c>
      <c r="J273" s="37">
        <f t="shared" si="59"/>
        <v>0</v>
      </c>
      <c r="K273" s="37"/>
      <c r="L273" s="37"/>
      <c r="M273" s="322"/>
    </row>
    <row r="274" spans="2:17" ht="15" hidden="1" customHeight="1" outlineLevel="1" x14ac:dyDescent="0.3">
      <c r="B274" s="46" t="s">
        <v>494</v>
      </c>
      <c r="C274" s="35"/>
      <c r="D274" s="36" t="s">
        <v>495</v>
      </c>
      <c r="E274" s="217">
        <f t="shared" si="57"/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139">
        <f>E274-G274-H274-I274</f>
        <v>0</v>
      </c>
      <c r="P274" s="139">
        <f>G274+H274+O274</f>
        <v>0</v>
      </c>
      <c r="Q274" s="140">
        <f>E274-G274-H274-O274</f>
        <v>0</v>
      </c>
    </row>
    <row r="275" spans="2:17" ht="15.75" hidden="1" customHeight="1" collapsed="1" x14ac:dyDescent="0.3">
      <c r="B275" s="46" t="s">
        <v>496</v>
      </c>
      <c r="C275" s="35"/>
      <c r="D275" s="36" t="s">
        <v>349</v>
      </c>
      <c r="E275" s="217">
        <f t="shared" si="57"/>
        <v>0</v>
      </c>
      <c r="F275" s="37" t="s">
        <v>25</v>
      </c>
      <c r="G275" s="37" t="s">
        <v>25</v>
      </c>
      <c r="H275" s="37"/>
      <c r="I275" s="37" t="s">
        <v>25</v>
      </c>
      <c r="J275" s="37" t="s">
        <v>25</v>
      </c>
      <c r="K275" s="37"/>
      <c r="L275" s="37"/>
      <c r="M275" s="322"/>
    </row>
    <row r="276" spans="2:17" ht="27" hidden="1" customHeight="1" outlineLevel="1" x14ac:dyDescent="0.3">
      <c r="B276" s="46" t="s">
        <v>497</v>
      </c>
      <c r="C276" s="35"/>
      <c r="D276" s="36" t="s">
        <v>351</v>
      </c>
      <c r="E276" s="217">
        <f t="shared" si="57"/>
        <v>0</v>
      </c>
      <c r="F276" s="37" t="s">
        <v>25</v>
      </c>
      <c r="G276" s="37" t="s">
        <v>25</v>
      </c>
      <c r="H276" s="37" t="s">
        <v>25</v>
      </c>
      <c r="I276" s="37" t="s">
        <v>25</v>
      </c>
      <c r="J276" s="37" t="s">
        <v>25</v>
      </c>
      <c r="K276" s="37" t="s">
        <v>25</v>
      </c>
      <c r="L276" s="37" t="s">
        <v>25</v>
      </c>
      <c r="M276" s="37" t="s">
        <v>25</v>
      </c>
      <c r="N276" s="139" t="s">
        <v>536</v>
      </c>
      <c r="P276" s="139" t="e">
        <f>G276+H276+O276</f>
        <v>#VALUE!</v>
      </c>
      <c r="Q276" s="140" t="e">
        <f>E276-G276-H276-O276</f>
        <v>#VALUE!</v>
      </c>
    </row>
    <row r="277" spans="2:17" ht="30.75" hidden="1" customHeight="1" outlineLevel="2" thickBot="1" x14ac:dyDescent="0.35">
      <c r="B277" s="46"/>
      <c r="C277" s="35" t="s">
        <v>498</v>
      </c>
      <c r="D277" s="36" t="s">
        <v>499</v>
      </c>
      <c r="E277" s="217">
        <f t="shared" si="57"/>
        <v>0</v>
      </c>
      <c r="F277" s="37" t="s">
        <v>25</v>
      </c>
      <c r="G277" s="37" t="s">
        <v>25</v>
      </c>
      <c r="H277" s="37" t="s">
        <v>25</v>
      </c>
      <c r="I277" s="37" t="s">
        <v>25</v>
      </c>
      <c r="J277" s="37" t="s">
        <v>25</v>
      </c>
      <c r="K277" s="37"/>
      <c r="L277" s="37"/>
      <c r="M277" s="37"/>
      <c r="N277" s="139" t="s">
        <v>536</v>
      </c>
      <c r="P277" s="139" t="e">
        <f>G277+H277+O277</f>
        <v>#VALUE!</v>
      </c>
      <c r="Q277" s="140" t="e">
        <f>E277-G277-H277-O277</f>
        <v>#VALUE!</v>
      </c>
    </row>
    <row r="278" spans="2:17" ht="16.5" hidden="1" customHeight="1" collapsed="1" x14ac:dyDescent="0.3">
      <c r="B278" s="46" t="s">
        <v>354</v>
      </c>
      <c r="C278" s="35"/>
      <c r="D278" s="36" t="s">
        <v>355</v>
      </c>
      <c r="E278" s="217">
        <f t="shared" si="57"/>
        <v>0</v>
      </c>
      <c r="F278" s="37">
        <f>SUM(F279,F281)</f>
        <v>0</v>
      </c>
      <c r="G278" s="37">
        <f>SUM(G279,G281)</f>
        <v>0</v>
      </c>
      <c r="H278" s="37"/>
      <c r="I278" s="37">
        <f>SUM(I279,I281)</f>
        <v>0</v>
      </c>
      <c r="J278" s="37">
        <f>SUM(J279,J281)</f>
        <v>0</v>
      </c>
      <c r="K278" s="37"/>
      <c r="L278" s="37"/>
      <c r="M278" s="322"/>
    </row>
    <row r="279" spans="2:17" ht="15.6" hidden="1" outlineLevel="1" x14ac:dyDescent="0.3">
      <c r="B279" s="46" t="s">
        <v>500</v>
      </c>
      <c r="C279" s="35"/>
      <c r="D279" s="36" t="s">
        <v>357</v>
      </c>
      <c r="E279" s="217">
        <f t="shared" si="57"/>
        <v>0</v>
      </c>
      <c r="F279" s="37">
        <f>F280</f>
        <v>0</v>
      </c>
      <c r="G279" s="37">
        <f>G280</f>
        <v>0</v>
      </c>
      <c r="H279" s="37">
        <v>0</v>
      </c>
      <c r="I279" s="37">
        <f>I280</f>
        <v>0</v>
      </c>
      <c r="J279" s="37">
        <f>J280</f>
        <v>0</v>
      </c>
      <c r="K279" s="37">
        <f t="shared" ref="K279:M279" si="60">K280</f>
        <v>0</v>
      </c>
      <c r="L279" s="37">
        <f t="shared" si="60"/>
        <v>0</v>
      </c>
      <c r="M279" s="37">
        <f t="shared" si="60"/>
        <v>0</v>
      </c>
      <c r="N279" s="139">
        <f>E279-G279-H279-I279</f>
        <v>0</v>
      </c>
      <c r="P279" s="139">
        <f>G279+H279+O279</f>
        <v>0</v>
      </c>
      <c r="Q279" s="140">
        <f>E279-G279-H279-O279</f>
        <v>0</v>
      </c>
    </row>
    <row r="280" spans="2:17" ht="16.5" hidden="1" customHeight="1" outlineLevel="3" thickBot="1" x14ac:dyDescent="0.35">
      <c r="B280" s="46"/>
      <c r="C280" s="35" t="s">
        <v>501</v>
      </c>
      <c r="D280" s="36" t="s">
        <v>502</v>
      </c>
      <c r="E280" s="217">
        <f t="shared" si="57"/>
        <v>0</v>
      </c>
      <c r="F280" s="37"/>
      <c r="G280" s="37"/>
      <c r="H280" s="37"/>
      <c r="I280" s="37"/>
      <c r="J280" s="37"/>
      <c r="K280" s="37"/>
      <c r="L280" s="37"/>
      <c r="M280" s="322"/>
      <c r="N280" s="139">
        <f>E280-G280-H280-I280</f>
        <v>0</v>
      </c>
      <c r="P280" s="139">
        <f>G280+H280+O280</f>
        <v>0</v>
      </c>
      <c r="Q280" s="140">
        <f>E280-G280-H280-O280</f>
        <v>0</v>
      </c>
    </row>
    <row r="281" spans="2:17" ht="15.6" hidden="1" outlineLevel="1" collapsed="1" x14ac:dyDescent="0.3">
      <c r="B281" s="46" t="s">
        <v>503</v>
      </c>
      <c r="C281" s="35"/>
      <c r="D281" s="36" t="s">
        <v>361</v>
      </c>
      <c r="E281" s="217">
        <f t="shared" si="57"/>
        <v>0</v>
      </c>
      <c r="F281" s="37">
        <f>F282</f>
        <v>0</v>
      </c>
      <c r="G281" s="37">
        <f>G282</f>
        <v>0</v>
      </c>
      <c r="H281" s="37">
        <v>0</v>
      </c>
      <c r="I281" s="37">
        <f>I282</f>
        <v>0</v>
      </c>
      <c r="J281" s="37">
        <f>J282</f>
        <v>0</v>
      </c>
      <c r="K281" s="37">
        <f t="shared" ref="K281:M281" si="61">K282</f>
        <v>0</v>
      </c>
      <c r="L281" s="37">
        <f t="shared" si="61"/>
        <v>0</v>
      </c>
      <c r="M281" s="37">
        <f t="shared" si="61"/>
        <v>0</v>
      </c>
      <c r="N281" s="139">
        <f>E281-G281-H281-I281</f>
        <v>0</v>
      </c>
      <c r="P281" s="139">
        <f>G281+H281+O281</f>
        <v>0</v>
      </c>
      <c r="Q281" s="140">
        <f>E281-G281-H281-O281</f>
        <v>0</v>
      </c>
    </row>
    <row r="282" spans="2:17" ht="16.2" hidden="1" outlineLevel="2" thickBot="1" x14ac:dyDescent="0.35">
      <c r="B282" s="323"/>
      <c r="C282" s="324" t="s">
        <v>504</v>
      </c>
      <c r="D282" s="325" t="s">
        <v>505</v>
      </c>
      <c r="E282" s="326">
        <f t="shared" si="57"/>
        <v>0</v>
      </c>
      <c r="F282" s="327"/>
      <c r="G282" s="328"/>
      <c r="H282" s="325"/>
      <c r="I282" s="328"/>
      <c r="J282" s="329"/>
      <c r="K282" s="329"/>
      <c r="L282" s="329"/>
      <c r="M282" s="329"/>
      <c r="N282" s="139">
        <f>E282-G282-H282-I282</f>
        <v>0</v>
      </c>
      <c r="P282" s="139">
        <f>G282+H282+O282</f>
        <v>0</v>
      </c>
      <c r="Q282" s="140">
        <f>E282-G282-H282-O282</f>
        <v>0</v>
      </c>
    </row>
    <row r="283" spans="2:17" collapsed="1" x14ac:dyDescent="0.3"/>
    <row r="285" spans="2:17" ht="15.6" x14ac:dyDescent="0.3">
      <c r="C285" s="121" t="s">
        <v>669</v>
      </c>
      <c r="F285" s="121" t="s">
        <v>671</v>
      </c>
    </row>
    <row r="286" spans="2:17" ht="15.6" x14ac:dyDescent="0.3">
      <c r="C286" s="122"/>
      <c r="F286" s="122"/>
    </row>
  </sheetData>
  <autoFilter ref="B10:M282" xr:uid="{00000000-0009-0000-0000-000000000000}">
    <filterColumn colId="0" showButton="0"/>
    <filterColumn colId="3">
      <filters>
        <filter val="1,127.00"/>
        <filter val="10,857.00"/>
        <filter val="100.00"/>
        <filter val="11,250.00"/>
        <filter val="11,350.00"/>
        <filter val="150.00"/>
        <filter val="243.00"/>
        <filter val="246.00"/>
        <filter val="380.00"/>
        <filter val="87.00"/>
        <filter val="9,263.00"/>
      </filters>
    </filterColumn>
  </autoFilter>
  <mergeCells count="15">
    <mergeCell ref="B11:C11"/>
    <mergeCell ref="B12:C12"/>
    <mergeCell ref="B13:C13"/>
    <mergeCell ref="B14:C14"/>
    <mergeCell ref="B15:C15"/>
    <mergeCell ref="C2:F2"/>
    <mergeCell ref="K7:L7"/>
    <mergeCell ref="B8:C10"/>
    <mergeCell ref="D8:D10"/>
    <mergeCell ref="E8:J8"/>
    <mergeCell ref="E9:F9"/>
    <mergeCell ref="G9:J9"/>
    <mergeCell ref="K9:L9"/>
    <mergeCell ref="B6:M6"/>
    <mergeCell ref="C5:M5"/>
  </mergeCells>
  <pageMargins left="0.23622047244094491" right="0.23622047244094491" top="0.74803149606299213" bottom="0.74803149606299213" header="0.31496062992125984" footer="0.31496062992125984"/>
  <pageSetup scale="66" orientation="landscape" r:id="rId1"/>
  <headerFooter>
    <oddFooter>Page &amp;P</oddFooter>
  </headerFooter>
  <rowBreaks count="6" manualBreakCount="6">
    <brk id="39" max="13" man="1"/>
    <brk id="81" max="10" man="1"/>
    <brk id="121" max="12" man="1"/>
    <brk id="163" max="10" man="1"/>
    <brk id="207" max="12" man="1"/>
    <brk id="247" max="12" man="1"/>
  </rowBreaks>
  <ignoredErrors>
    <ignoredError sqref="M2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C1E3-0DFD-405D-90B1-4607B2EC4149}">
  <sheetPr>
    <pageSetUpPr fitToPage="1"/>
  </sheetPr>
  <dimension ref="C3:G27"/>
  <sheetViews>
    <sheetView zoomScale="85" zoomScaleNormal="85" workbookViewId="0">
      <selection activeCell="D8" sqref="D8"/>
    </sheetView>
  </sheetViews>
  <sheetFormatPr defaultColWidth="8.19921875" defaultRowHeight="15.6" x14ac:dyDescent="0.3"/>
  <cols>
    <col min="1" max="1" width="8.19921875" style="337"/>
    <col min="2" max="2" width="4" style="337" customWidth="1"/>
    <col min="3" max="3" width="6" style="337" customWidth="1"/>
    <col min="4" max="4" width="42.19921875" style="338" customWidth="1"/>
    <col min="5" max="5" width="8.19921875" style="337"/>
    <col min="6" max="6" width="8.8984375" style="339" bestFit="1" customWidth="1"/>
    <col min="7" max="7" width="13.8984375" style="340" customWidth="1"/>
    <col min="8" max="8" width="8.19921875" style="337"/>
    <col min="9" max="9" width="9" style="337" bestFit="1" customWidth="1"/>
    <col min="10" max="16384" width="8.19921875" style="337"/>
  </cols>
  <sheetData>
    <row r="3" spans="3:7" x14ac:dyDescent="0.3">
      <c r="C3" s="410" t="s">
        <v>666</v>
      </c>
      <c r="D3" s="410"/>
      <c r="E3" s="410"/>
      <c r="F3" s="410"/>
      <c r="G3" s="410"/>
    </row>
    <row r="4" spans="3:7" x14ac:dyDescent="0.3">
      <c r="C4" s="338"/>
      <c r="E4" s="338"/>
      <c r="F4" s="341"/>
      <c r="G4" s="342"/>
    </row>
    <row r="5" spans="3:7" ht="16.2" thickBot="1" x14ac:dyDescent="0.35">
      <c r="C5" s="338"/>
      <c r="E5" s="338"/>
      <c r="F5" s="341"/>
      <c r="G5" s="343" t="s">
        <v>511</v>
      </c>
    </row>
    <row r="6" spans="3:7" ht="31.2" x14ac:dyDescent="0.3">
      <c r="C6" s="344" t="s">
        <v>512</v>
      </c>
      <c r="D6" s="345" t="s">
        <v>513</v>
      </c>
      <c r="E6" s="345" t="s">
        <v>514</v>
      </c>
      <c r="F6" s="345" t="s">
        <v>515</v>
      </c>
      <c r="G6" s="346" t="s">
        <v>516</v>
      </c>
    </row>
    <row r="7" spans="3:7" x14ac:dyDescent="0.3">
      <c r="C7" s="347"/>
      <c r="D7" s="348"/>
      <c r="E7" s="348"/>
      <c r="F7" s="349"/>
      <c r="G7" s="350"/>
    </row>
    <row r="8" spans="3:7" ht="46.8" x14ac:dyDescent="0.3">
      <c r="C8" s="351" t="s">
        <v>517</v>
      </c>
      <c r="D8" s="352" t="s">
        <v>518</v>
      </c>
      <c r="E8" s="353"/>
      <c r="F8" s="349"/>
      <c r="G8" s="354">
        <f>G14</f>
        <v>100</v>
      </c>
    </row>
    <row r="9" spans="3:7" x14ac:dyDescent="0.3">
      <c r="C9" s="347"/>
      <c r="D9" s="348" t="s">
        <v>519</v>
      </c>
      <c r="E9" s="348"/>
      <c r="F9" s="349"/>
      <c r="G9" s="354">
        <v>0</v>
      </c>
    </row>
    <row r="10" spans="3:7" x14ac:dyDescent="0.3">
      <c r="C10" s="355"/>
      <c r="D10" s="353" t="s">
        <v>520</v>
      </c>
      <c r="E10" s="353"/>
      <c r="F10" s="356"/>
      <c r="G10" s="354">
        <v>0</v>
      </c>
    </row>
    <row r="11" spans="3:7" x14ac:dyDescent="0.3">
      <c r="C11" s="347"/>
      <c r="D11" s="348"/>
      <c r="E11" s="348"/>
      <c r="F11" s="349"/>
      <c r="G11" s="354"/>
    </row>
    <row r="12" spans="3:7" x14ac:dyDescent="0.3">
      <c r="C12" s="355"/>
      <c r="D12" s="353" t="s">
        <v>521</v>
      </c>
      <c r="E12" s="353"/>
      <c r="F12" s="356"/>
      <c r="G12" s="354">
        <v>0</v>
      </c>
    </row>
    <row r="13" spans="3:7" x14ac:dyDescent="0.3">
      <c r="C13" s="347"/>
      <c r="D13" s="348"/>
      <c r="E13" s="348"/>
      <c r="F13" s="349"/>
      <c r="G13" s="354"/>
    </row>
    <row r="14" spans="3:7" ht="31.5" customHeight="1" x14ac:dyDescent="0.3">
      <c r="C14" s="357" t="s">
        <v>522</v>
      </c>
      <c r="D14" s="353" t="s">
        <v>523</v>
      </c>
      <c r="E14" s="353"/>
      <c r="F14" s="356"/>
      <c r="G14" s="354">
        <f>G15</f>
        <v>100</v>
      </c>
    </row>
    <row r="15" spans="3:7" ht="16.2" thickBot="1" x14ac:dyDescent="0.35">
      <c r="C15" s="358"/>
      <c r="D15" s="359" t="s">
        <v>524</v>
      </c>
      <c r="E15" s="359"/>
      <c r="F15" s="360"/>
      <c r="G15" s="361">
        <f>SUM(G16:G16)</f>
        <v>100</v>
      </c>
    </row>
    <row r="16" spans="3:7" x14ac:dyDescent="0.3">
      <c r="C16" s="362">
        <v>1</v>
      </c>
      <c r="D16" s="363" t="s">
        <v>670</v>
      </c>
      <c r="E16" s="364" t="s">
        <v>525</v>
      </c>
      <c r="F16" s="365" t="s">
        <v>527</v>
      </c>
      <c r="G16" s="366">
        <v>100</v>
      </c>
    </row>
    <row r="17" spans="3:7" ht="63" thickBot="1" x14ac:dyDescent="0.35">
      <c r="C17" s="367" t="s">
        <v>528</v>
      </c>
      <c r="D17" s="368" t="s">
        <v>529</v>
      </c>
      <c r="E17" s="369"/>
      <c r="F17" s="370"/>
      <c r="G17" s="371">
        <v>0</v>
      </c>
    </row>
    <row r="18" spans="3:7" x14ac:dyDescent="0.3">
      <c r="C18" s="338"/>
      <c r="E18" s="338"/>
      <c r="F18" s="341"/>
      <c r="G18" s="342"/>
    </row>
    <row r="19" spans="3:7" x14ac:dyDescent="0.3">
      <c r="C19" s="372" t="s">
        <v>669</v>
      </c>
      <c r="D19" s="373"/>
      <c r="E19" s="338"/>
      <c r="F19" s="374"/>
      <c r="G19" s="375" t="s">
        <v>671</v>
      </c>
    </row>
    <row r="20" spans="3:7" ht="42" hidden="1" customHeight="1" x14ac:dyDescent="0.3">
      <c r="C20" s="373" t="s">
        <v>508</v>
      </c>
      <c r="D20" s="373"/>
      <c r="F20" s="374"/>
      <c r="G20" s="376" t="s">
        <v>509</v>
      </c>
    </row>
    <row r="21" spans="3:7" ht="15.6" hidden="1" customHeight="1" x14ac:dyDescent="0.3">
      <c r="C21" s="338"/>
      <c r="E21" s="338"/>
      <c r="F21" s="341"/>
      <c r="G21" s="342"/>
    </row>
    <row r="22" spans="3:7" ht="15.6" hidden="1" customHeight="1" x14ac:dyDescent="0.3">
      <c r="C22" s="338"/>
      <c r="E22" s="338"/>
      <c r="F22" s="341"/>
      <c r="G22" s="342"/>
    </row>
    <row r="23" spans="3:7" ht="15.6" hidden="1" customHeight="1" x14ac:dyDescent="0.3">
      <c r="C23" s="338"/>
      <c r="E23" s="338"/>
      <c r="F23" s="341"/>
      <c r="G23" s="342"/>
    </row>
    <row r="24" spans="3:7" ht="15.6" hidden="1" customHeight="1" x14ac:dyDescent="0.3">
      <c r="C24" s="338"/>
      <c r="E24" s="338"/>
      <c r="F24" s="341"/>
      <c r="G24" s="342"/>
    </row>
    <row r="25" spans="3:7" ht="15.6" hidden="1" customHeight="1" x14ac:dyDescent="0.3">
      <c r="C25" s="338"/>
      <c r="E25" s="338"/>
      <c r="F25" s="341"/>
      <c r="G25" s="342"/>
    </row>
    <row r="26" spans="3:7" ht="15.6" hidden="1" customHeight="1" x14ac:dyDescent="0.3"/>
    <row r="27" spans="3:7" x14ac:dyDescent="0.3">
      <c r="C27" s="122" t="s">
        <v>508</v>
      </c>
      <c r="E27" s="122" t="s">
        <v>509</v>
      </c>
    </row>
  </sheetData>
  <mergeCells count="1">
    <mergeCell ref="C3:G3"/>
  </mergeCells>
  <phoneticPr fontId="47" type="noConversion"/>
  <pageMargins left="0.25" right="0.25" top="0.75" bottom="0.75" header="0.3" footer="0.3"/>
  <pageSetup orientation="portrait" r:id="rId1"/>
  <headerFooter>
    <oddHeader>&amp;RAPROBAT 
ORDONATOR PRINCIPAL DE CREDITE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8A323-122F-4E77-8DF8-6EEBBB019AD3}">
  <sheetPr filterMode="1">
    <tabColor theme="2" tint="-0.249977111117893"/>
    <pageSetUpPr fitToPage="1"/>
  </sheetPr>
  <dimension ref="A1:T286"/>
  <sheetViews>
    <sheetView topLeftCell="A13" zoomScale="85" zoomScaleNormal="85" zoomScaleSheetLayoutView="70" workbookViewId="0">
      <selection activeCell="J14" sqref="J14"/>
    </sheetView>
  </sheetViews>
  <sheetFormatPr defaultColWidth="9" defaultRowHeight="14.4" outlineLevelRow="3" x14ac:dyDescent="0.3"/>
  <cols>
    <col min="1" max="1" width="4.19921875" style="1" customWidth="1"/>
    <col min="2" max="2" width="4.5" style="118" customWidth="1"/>
    <col min="3" max="3" width="68.09765625" style="119" customWidth="1"/>
    <col min="4" max="4" width="11" style="6" bestFit="1" customWidth="1"/>
    <col min="5" max="5" width="13.8984375" style="6" bestFit="1" customWidth="1"/>
    <col min="6" max="6" width="12.69921875" style="120" customWidth="1"/>
    <col min="7" max="7" width="12.09765625" style="6" bestFit="1" customWidth="1"/>
    <col min="8" max="8" width="11.09765625" style="6" customWidth="1"/>
    <col min="9" max="9" width="11" style="6" customWidth="1"/>
    <col min="10" max="10" width="12.5" style="6" customWidth="1"/>
    <col min="11" max="11" width="8" style="6" customWidth="1"/>
    <col min="12" max="12" width="0" style="1" hidden="1" customWidth="1"/>
    <col min="13" max="13" width="17.8984375" style="1" hidden="1" customWidth="1"/>
    <col min="14" max="16" width="0" style="1" hidden="1" customWidth="1"/>
    <col min="17" max="16384" width="9" style="1"/>
  </cols>
  <sheetData>
    <row r="1" spans="1:20" ht="15.6" x14ac:dyDescent="0.3">
      <c r="B1" s="2"/>
      <c r="C1" s="3" t="s">
        <v>0</v>
      </c>
      <c r="D1" s="3"/>
      <c r="E1" s="3"/>
      <c r="F1" s="4"/>
      <c r="G1" s="3"/>
      <c r="H1" s="3"/>
      <c r="I1" s="5"/>
      <c r="J1" s="5"/>
      <c r="K1" s="5"/>
    </row>
    <row r="2" spans="1:20" ht="15.6" x14ac:dyDescent="0.3">
      <c r="B2" s="2"/>
      <c r="C2" s="383" t="s">
        <v>1</v>
      </c>
      <c r="D2" s="383"/>
      <c r="E2" s="383"/>
      <c r="F2" s="383"/>
      <c r="G2" s="3"/>
      <c r="H2" s="3"/>
      <c r="I2" s="5"/>
      <c r="J2" s="5"/>
      <c r="K2" s="5"/>
    </row>
    <row r="3" spans="1:20" ht="15.6" x14ac:dyDescent="0.3">
      <c r="B3" s="2"/>
      <c r="C3" s="7" t="s">
        <v>2</v>
      </c>
      <c r="D3" s="3"/>
      <c r="E3" s="8"/>
      <c r="F3" s="4"/>
      <c r="G3" s="3">
        <v>35</v>
      </c>
      <c r="H3" s="134">
        <v>25</v>
      </c>
      <c r="I3" s="135">
        <v>20</v>
      </c>
      <c r="J3" s="308">
        <v>20</v>
      </c>
      <c r="K3" s="5"/>
    </row>
    <row r="4" spans="1:20" ht="15.6" x14ac:dyDescent="0.3">
      <c r="B4" s="2"/>
      <c r="C4" s="3" t="s">
        <v>3</v>
      </c>
      <c r="D4" s="3"/>
      <c r="E4" s="8"/>
      <c r="F4" s="4"/>
      <c r="G4" s="3"/>
      <c r="H4" s="3"/>
      <c r="I4" s="5"/>
      <c r="J4" s="5"/>
      <c r="K4" s="5"/>
    </row>
    <row r="5" spans="1:20" ht="15.6" x14ac:dyDescent="0.3">
      <c r="B5" s="2"/>
      <c r="C5" s="400" t="s">
        <v>4</v>
      </c>
      <c r="D5" s="400"/>
      <c r="E5" s="400"/>
      <c r="F5" s="400"/>
      <c r="G5" s="400"/>
      <c r="H5" s="400"/>
      <c r="I5" s="400"/>
      <c r="J5" s="400"/>
      <c r="K5" s="10"/>
    </row>
    <row r="6" spans="1:20" ht="15.6" x14ac:dyDescent="0.3">
      <c r="B6" s="400" t="s">
        <v>540</v>
      </c>
      <c r="C6" s="400"/>
      <c r="D6" s="400"/>
      <c r="E6" s="400"/>
      <c r="F6" s="400"/>
      <c r="G6" s="400"/>
      <c r="H6" s="400"/>
      <c r="I6" s="400"/>
      <c r="J6" s="400"/>
      <c r="K6" s="5"/>
    </row>
    <row r="7" spans="1:20" ht="16.2" thickBot="1" x14ac:dyDescent="0.35">
      <c r="B7" s="2"/>
      <c r="C7" s="11"/>
      <c r="D7" s="12"/>
      <c r="E7" s="12"/>
      <c r="F7" s="13"/>
      <c r="G7" s="12"/>
      <c r="H7" s="12"/>
      <c r="I7" s="384" t="s">
        <v>6</v>
      </c>
      <c r="J7" s="384"/>
      <c r="K7" s="10"/>
    </row>
    <row r="8" spans="1:20" ht="15" customHeight="1" x14ac:dyDescent="0.3">
      <c r="B8" s="385" t="s">
        <v>7</v>
      </c>
      <c r="C8" s="413"/>
      <c r="D8" s="417" t="s">
        <v>8</v>
      </c>
      <c r="E8" s="392" t="s">
        <v>569</v>
      </c>
      <c r="F8" s="393"/>
      <c r="G8" s="393"/>
      <c r="H8" s="393"/>
      <c r="I8" s="393"/>
      <c r="J8" s="394"/>
      <c r="K8" s="14"/>
    </row>
    <row r="9" spans="1:20" ht="15" customHeight="1" x14ac:dyDescent="0.3">
      <c r="B9" s="387"/>
      <c r="C9" s="414"/>
      <c r="D9" s="418"/>
      <c r="E9" s="395" t="s">
        <v>9</v>
      </c>
      <c r="F9" s="396"/>
      <c r="G9" s="397" t="s">
        <v>10</v>
      </c>
      <c r="H9" s="398"/>
      <c r="I9" s="398"/>
      <c r="J9" s="399"/>
      <c r="K9" s="411">
        <v>2022</v>
      </c>
    </row>
    <row r="10" spans="1:20" ht="71.400000000000006" customHeight="1" thickBot="1" x14ac:dyDescent="0.35">
      <c r="B10" s="415"/>
      <c r="C10" s="416"/>
      <c r="D10" s="419"/>
      <c r="E10" s="15" t="s">
        <v>11</v>
      </c>
      <c r="F10" s="16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412"/>
    </row>
    <row r="11" spans="1:20" ht="46.5" customHeight="1" x14ac:dyDescent="0.3">
      <c r="B11" s="402" t="s">
        <v>17</v>
      </c>
      <c r="C11" s="403"/>
      <c r="D11" s="19"/>
      <c r="E11" s="217">
        <f t="shared" ref="E11:E74" si="0">SUM(G11:J11)</f>
        <v>12097.912790410111</v>
      </c>
      <c r="F11" s="218">
        <f t="shared" ref="F11:J11" si="1">SUM(F12+F185)</f>
        <v>233.04437000000004</v>
      </c>
      <c r="G11" s="123">
        <f t="shared" si="1"/>
        <v>3090.3632687025283</v>
      </c>
      <c r="H11" s="123">
        <f>SUM(H12+H185)</f>
        <v>3547.0918577289331</v>
      </c>
      <c r="I11" s="123">
        <f t="shared" si="1"/>
        <v>3620.3366222730333</v>
      </c>
      <c r="J11" s="123">
        <f t="shared" si="1"/>
        <v>1840.1210417056179</v>
      </c>
      <c r="K11" s="23"/>
    </row>
    <row r="12" spans="1:20" ht="19.5" customHeight="1" x14ac:dyDescent="0.3">
      <c r="B12" s="404" t="s">
        <v>18</v>
      </c>
      <c r="C12" s="405"/>
      <c r="D12" s="24"/>
      <c r="E12" s="217">
        <f t="shared" si="0"/>
        <v>12097.912790410111</v>
      </c>
      <c r="F12" s="219">
        <f t="shared" ref="F12:J12" si="2">SUM(F13+F177)</f>
        <v>233.04437000000004</v>
      </c>
      <c r="G12" s="220">
        <f t="shared" si="2"/>
        <v>3090.3632687025283</v>
      </c>
      <c r="H12" s="220">
        <f t="shared" si="2"/>
        <v>3547.0918577289331</v>
      </c>
      <c r="I12" s="220">
        <f t="shared" si="2"/>
        <v>3620.3366222730333</v>
      </c>
      <c r="J12" s="220">
        <f t="shared" si="2"/>
        <v>1840.1210417056179</v>
      </c>
      <c r="K12" s="27"/>
    </row>
    <row r="13" spans="1:20" ht="27" customHeight="1" x14ac:dyDescent="0.3">
      <c r="B13" s="406" t="s">
        <v>19</v>
      </c>
      <c r="C13" s="407"/>
      <c r="D13" s="28" t="s">
        <v>20</v>
      </c>
      <c r="E13" s="217">
        <f t="shared" si="0"/>
        <v>12097.912790410111</v>
      </c>
      <c r="F13" s="219">
        <f t="shared" ref="F13:J13" si="3">SUM(F14+F48+F144+F150)</f>
        <v>233.04437000000004</v>
      </c>
      <c r="G13" s="220">
        <f t="shared" si="3"/>
        <v>3090.3632687025283</v>
      </c>
      <c r="H13" s="220">
        <f>SUM(H14+H48+H144+H150)</f>
        <v>3547.0918577289331</v>
      </c>
      <c r="I13" s="220">
        <f t="shared" si="3"/>
        <v>3620.3366222730333</v>
      </c>
      <c r="J13" s="220">
        <f t="shared" si="3"/>
        <v>1840.1210417056179</v>
      </c>
      <c r="K13" s="27"/>
    </row>
    <row r="14" spans="1:20" ht="15.75" customHeight="1" x14ac:dyDescent="0.3">
      <c r="B14" s="408" t="s">
        <v>21</v>
      </c>
      <c r="C14" s="409"/>
      <c r="D14" s="28" t="s">
        <v>22</v>
      </c>
      <c r="E14" s="217">
        <f t="shared" si="0"/>
        <v>11030.351766910113</v>
      </c>
      <c r="F14" s="221">
        <f>SUM(F15+F40)</f>
        <v>0</v>
      </c>
      <c r="G14" s="217">
        <f t="shared" ref="G14:J14" si="4">SUM(G15,G40,G32)</f>
        <v>2723.1169104775281</v>
      </c>
      <c r="H14" s="217">
        <f t="shared" si="4"/>
        <v>3276.201601853933</v>
      </c>
      <c r="I14" s="217">
        <f t="shared" si="4"/>
        <v>3405.6244175730335</v>
      </c>
      <c r="J14" s="217">
        <f t="shared" si="4"/>
        <v>1625.4088370056179</v>
      </c>
      <c r="K14" s="27"/>
    </row>
    <row r="15" spans="1:20" s="30" customFormat="1" ht="27" customHeight="1" outlineLevel="1" x14ac:dyDescent="0.3">
      <c r="B15" s="408" t="s">
        <v>23</v>
      </c>
      <c r="C15" s="409"/>
      <c r="D15" s="28" t="s">
        <v>24</v>
      </c>
      <c r="E15" s="217">
        <f t="shared" si="0"/>
        <v>10652.780089887641</v>
      </c>
      <c r="F15" s="222">
        <f t="shared" ref="F15:J15" si="5">SUM(F16:F31)</f>
        <v>0</v>
      </c>
      <c r="G15" s="217">
        <f t="shared" si="5"/>
        <v>2663.1950224719103</v>
      </c>
      <c r="H15" s="217">
        <f t="shared" si="5"/>
        <v>3204.1091460674161</v>
      </c>
      <c r="I15" s="217">
        <f t="shared" si="5"/>
        <v>3195.8340269662922</v>
      </c>
      <c r="J15" s="217">
        <f t="shared" si="5"/>
        <v>1589.6418943820224</v>
      </c>
      <c r="K15" s="32" t="s">
        <v>25</v>
      </c>
      <c r="L15" s="1"/>
      <c r="T15" s="224"/>
    </row>
    <row r="16" spans="1:20" ht="15.6" outlineLevel="2" x14ac:dyDescent="0.3">
      <c r="A16" s="33"/>
      <c r="B16" s="34"/>
      <c r="C16" s="35" t="s">
        <v>26</v>
      </c>
      <c r="D16" s="36" t="s">
        <v>27</v>
      </c>
      <c r="E16" s="217">
        <f t="shared" si="0"/>
        <v>8489.1235955056181</v>
      </c>
      <c r="F16" s="37"/>
      <c r="G16" s="37">
        <f>'draft_T 10'!G6*25/100</f>
        <v>2122.2808988764045</v>
      </c>
      <c r="H16" s="309">
        <f>'draft_T 10'!G5*25/100</f>
        <v>2663.1950224719103</v>
      </c>
      <c r="I16" s="37">
        <f>'draft_T 10'!G6*30/100</f>
        <v>2546.7370786516854</v>
      </c>
      <c r="J16" s="37">
        <f>'draft_T 10'!G6-'prop Cheltuieli 2021@det chelt'!G16-'prop Cheltuieli 2021@det chelt'!H16-'prop Cheltuieli 2021@det chelt'!I16</f>
        <v>1156.9105955056179</v>
      </c>
      <c r="K16" s="39" t="s">
        <v>25</v>
      </c>
    </row>
    <row r="17" spans="1:11" ht="15.6" hidden="1" outlineLevel="2" x14ac:dyDescent="0.3">
      <c r="A17" s="33"/>
      <c r="B17" s="40"/>
      <c r="C17" s="35" t="s">
        <v>28</v>
      </c>
      <c r="D17" s="36" t="s">
        <v>29</v>
      </c>
      <c r="E17" s="217">
        <f t="shared" si="0"/>
        <v>0</v>
      </c>
      <c r="F17" s="41"/>
      <c r="G17" s="37"/>
      <c r="H17" s="37"/>
      <c r="I17" s="37"/>
      <c r="J17" s="37"/>
      <c r="K17" s="43" t="s">
        <v>25</v>
      </c>
    </row>
    <row r="18" spans="1:11" ht="15.6" hidden="1" outlineLevel="2" x14ac:dyDescent="0.3">
      <c r="A18" s="33"/>
      <c r="B18" s="40"/>
      <c r="C18" s="35" t="s">
        <v>30</v>
      </c>
      <c r="D18" s="36" t="s">
        <v>31</v>
      </c>
      <c r="E18" s="217">
        <f t="shared" si="0"/>
        <v>0</v>
      </c>
      <c r="F18" s="41"/>
      <c r="G18" s="41"/>
      <c r="H18" s="128"/>
      <c r="I18" s="41"/>
      <c r="J18" s="42"/>
      <c r="K18" s="43" t="s">
        <v>25</v>
      </c>
    </row>
    <row r="19" spans="1:11" ht="15.6" outlineLevel="2" x14ac:dyDescent="0.3">
      <c r="A19" s="33"/>
      <c r="B19" s="34"/>
      <c r="C19" s="35" t="s">
        <v>32</v>
      </c>
      <c r="D19" s="36" t="s">
        <v>33</v>
      </c>
      <c r="E19" s="217">
        <f t="shared" si="0"/>
        <v>1717.8876404494383</v>
      </c>
      <c r="F19" s="37"/>
      <c r="G19" s="37">
        <f>'draft_T 10'!$G$7*25/100</f>
        <v>429.47191011235952</v>
      </c>
      <c r="H19" s="37">
        <f>'draft_T 10'!$G$7*25/100</f>
        <v>429.47191011235952</v>
      </c>
      <c r="I19" s="37">
        <f>'draft_T 10'!$G$7*30/100</f>
        <v>515.3662921348315</v>
      </c>
      <c r="J19" s="37">
        <f>'draft_T 10'!$G$7*20/100</f>
        <v>343.57752808988766</v>
      </c>
      <c r="K19" s="39" t="s">
        <v>25</v>
      </c>
    </row>
    <row r="20" spans="1:11" ht="15.6" outlineLevel="2" x14ac:dyDescent="0.3">
      <c r="A20" s="33"/>
      <c r="B20" s="34"/>
      <c r="C20" s="35" t="s">
        <v>34</v>
      </c>
      <c r="D20" s="36" t="s">
        <v>35</v>
      </c>
      <c r="E20" s="217">
        <f t="shared" si="0"/>
        <v>58.516853932584269</v>
      </c>
      <c r="F20" s="37"/>
      <c r="G20" s="37">
        <f>'draft_T 10'!$G$8*25/100</f>
        <v>14.629213483146067</v>
      </c>
      <c r="H20" s="37">
        <f>'draft_T 10'!$G$8*25/100</f>
        <v>14.629213483146067</v>
      </c>
      <c r="I20" s="37">
        <f>'draft_T 10'!$G$8*30/100</f>
        <v>17.555056179775281</v>
      </c>
      <c r="J20" s="37">
        <f>'draft_T 10'!$G$8*20/100</f>
        <v>11.703370786516853</v>
      </c>
      <c r="K20" s="39" t="s">
        <v>25</v>
      </c>
    </row>
    <row r="21" spans="1:11" ht="15.6" hidden="1" outlineLevel="2" x14ac:dyDescent="0.3">
      <c r="A21" s="33"/>
      <c r="B21" s="34"/>
      <c r="C21" s="35" t="s">
        <v>36</v>
      </c>
      <c r="D21" s="36" t="s">
        <v>37</v>
      </c>
      <c r="E21" s="217">
        <f t="shared" si="0"/>
        <v>0</v>
      </c>
      <c r="F21" s="37"/>
      <c r="G21" s="37"/>
      <c r="H21" s="128"/>
      <c r="I21" s="37"/>
      <c r="J21" s="45"/>
      <c r="K21" s="43" t="s">
        <v>25</v>
      </c>
    </row>
    <row r="22" spans="1:11" ht="15.6" hidden="1" outlineLevel="2" x14ac:dyDescent="0.3">
      <c r="A22" s="33"/>
      <c r="B22" s="34"/>
      <c r="C22" s="35" t="s">
        <v>38</v>
      </c>
      <c r="D22" s="36" t="s">
        <v>39</v>
      </c>
      <c r="E22" s="217">
        <f t="shared" si="0"/>
        <v>0</v>
      </c>
      <c r="F22" s="37"/>
      <c r="G22" s="37"/>
      <c r="H22" s="128"/>
      <c r="I22" s="37"/>
      <c r="J22" s="45"/>
      <c r="K22" s="43" t="s">
        <v>25</v>
      </c>
    </row>
    <row r="23" spans="1:11" ht="15.6" hidden="1" outlineLevel="2" x14ac:dyDescent="0.3">
      <c r="A23" s="33"/>
      <c r="B23" s="34"/>
      <c r="C23" s="35" t="s">
        <v>40</v>
      </c>
      <c r="D23" s="36" t="s">
        <v>41</v>
      </c>
      <c r="E23" s="217">
        <f t="shared" si="0"/>
        <v>0</v>
      </c>
      <c r="F23" s="37"/>
      <c r="G23" s="37"/>
      <c r="H23" s="128"/>
      <c r="I23" s="37"/>
      <c r="J23" s="45"/>
      <c r="K23" s="43" t="s">
        <v>25</v>
      </c>
    </row>
    <row r="24" spans="1:11" ht="15.6" hidden="1" outlineLevel="2" x14ac:dyDescent="0.3">
      <c r="A24" s="33"/>
      <c r="B24" s="34"/>
      <c r="C24" s="35" t="s">
        <v>42</v>
      </c>
      <c r="D24" s="36" t="s">
        <v>43</v>
      </c>
      <c r="E24" s="217">
        <f t="shared" si="0"/>
        <v>0</v>
      </c>
      <c r="F24" s="37"/>
      <c r="G24" s="37"/>
      <c r="H24" s="128"/>
      <c r="I24" s="37"/>
      <c r="J24" s="45"/>
      <c r="K24" s="43" t="s">
        <v>25</v>
      </c>
    </row>
    <row r="25" spans="1:11" ht="15.6" hidden="1" outlineLevel="2" x14ac:dyDescent="0.3">
      <c r="A25" s="33"/>
      <c r="B25" s="34"/>
      <c r="C25" s="35" t="s">
        <v>44</v>
      </c>
      <c r="D25" s="36" t="s">
        <v>45</v>
      </c>
      <c r="E25" s="217">
        <f t="shared" si="0"/>
        <v>0</v>
      </c>
      <c r="F25" s="37"/>
      <c r="G25" s="37"/>
      <c r="H25" s="128"/>
      <c r="I25" s="37"/>
      <c r="J25" s="45"/>
      <c r="K25" s="43" t="s">
        <v>25</v>
      </c>
    </row>
    <row r="26" spans="1:11" ht="15.6" hidden="1" outlineLevel="2" x14ac:dyDescent="0.3">
      <c r="A26" s="33"/>
      <c r="B26" s="46"/>
      <c r="C26" s="47" t="s">
        <v>46</v>
      </c>
      <c r="D26" s="36" t="s">
        <v>47</v>
      </c>
      <c r="E26" s="217">
        <f t="shared" si="0"/>
        <v>0</v>
      </c>
      <c r="F26" s="37"/>
      <c r="G26" s="37"/>
      <c r="H26" s="128"/>
      <c r="I26" s="37"/>
      <c r="J26" s="45"/>
      <c r="K26" s="43" t="s">
        <v>25</v>
      </c>
    </row>
    <row r="27" spans="1:11" ht="15.6" hidden="1" outlineLevel="2" x14ac:dyDescent="0.3">
      <c r="A27" s="33"/>
      <c r="B27" s="46"/>
      <c r="C27" s="47" t="s">
        <v>48</v>
      </c>
      <c r="D27" s="36" t="s">
        <v>49</v>
      </c>
      <c r="E27" s="217">
        <f t="shared" si="0"/>
        <v>0</v>
      </c>
      <c r="F27" s="37"/>
      <c r="G27" s="37"/>
      <c r="H27" s="128"/>
      <c r="I27" s="37"/>
      <c r="J27" s="45"/>
      <c r="K27" s="43" t="s">
        <v>25</v>
      </c>
    </row>
    <row r="28" spans="1:11" ht="15.6" hidden="1" outlineLevel="2" x14ac:dyDescent="0.3">
      <c r="A28" s="33"/>
      <c r="B28" s="46"/>
      <c r="C28" s="47" t="s">
        <v>50</v>
      </c>
      <c r="D28" s="36" t="s">
        <v>51</v>
      </c>
      <c r="E28" s="217">
        <f t="shared" si="0"/>
        <v>0</v>
      </c>
      <c r="F28" s="37"/>
      <c r="G28" s="37"/>
      <c r="H28" s="128"/>
      <c r="I28" s="37"/>
      <c r="J28" s="45"/>
      <c r="K28" s="43" t="s">
        <v>25</v>
      </c>
    </row>
    <row r="29" spans="1:11" ht="15.6" hidden="1" outlineLevel="2" x14ac:dyDescent="0.3">
      <c r="A29" s="33"/>
      <c r="B29" s="46"/>
      <c r="C29" s="47" t="s">
        <v>52</v>
      </c>
      <c r="D29" s="36" t="s">
        <v>53</v>
      </c>
      <c r="E29" s="217">
        <f t="shared" si="0"/>
        <v>0</v>
      </c>
      <c r="F29" s="37"/>
      <c r="G29" s="37"/>
      <c r="H29" s="128"/>
      <c r="I29" s="37"/>
      <c r="J29" s="45"/>
      <c r="K29" s="43" t="s">
        <v>25</v>
      </c>
    </row>
    <row r="30" spans="1:11" ht="15.6" outlineLevel="2" x14ac:dyDescent="0.3">
      <c r="A30" s="33"/>
      <c r="B30" s="46"/>
      <c r="C30" s="47" t="s">
        <v>54</v>
      </c>
      <c r="D30" s="36" t="s">
        <v>55</v>
      </c>
      <c r="E30" s="217">
        <f t="shared" si="0"/>
        <v>387.25200000000001</v>
      </c>
      <c r="F30" s="37"/>
      <c r="G30" s="37">
        <f>'draft_T 10'!$G$9*25/100</f>
        <v>96.813000000000017</v>
      </c>
      <c r="H30" s="37">
        <f>'draft_T 10'!$G$9*25/100</f>
        <v>96.813000000000017</v>
      </c>
      <c r="I30" s="37">
        <f>'draft_T 10'!$G$9*30/100</f>
        <v>116.17559999999999</v>
      </c>
      <c r="J30" s="37">
        <f>'draft_T 10'!$G$9*20/100</f>
        <v>77.450400000000002</v>
      </c>
      <c r="K30" s="39" t="s">
        <v>25</v>
      </c>
    </row>
    <row r="31" spans="1:11" ht="15.6" hidden="1" outlineLevel="2" x14ac:dyDescent="0.3">
      <c r="A31" s="33"/>
      <c r="B31" s="46"/>
      <c r="C31" s="35" t="s">
        <v>56</v>
      </c>
      <c r="D31" s="36" t="s">
        <v>57</v>
      </c>
      <c r="E31" s="217">
        <f t="shared" si="0"/>
        <v>0</v>
      </c>
      <c r="F31" s="37"/>
      <c r="G31" s="37"/>
      <c r="H31" s="128"/>
      <c r="I31" s="37"/>
      <c r="J31" s="45"/>
      <c r="K31" s="43" t="s">
        <v>25</v>
      </c>
    </row>
    <row r="32" spans="1:11" ht="15.6" outlineLevel="1" x14ac:dyDescent="0.3">
      <c r="A32" s="33"/>
      <c r="B32" s="422" t="s">
        <v>58</v>
      </c>
      <c r="C32" s="423"/>
      <c r="D32" s="48" t="s">
        <v>59</v>
      </c>
      <c r="E32" s="217">
        <f t="shared" si="0"/>
        <v>134.85</v>
      </c>
      <c r="F32" s="50">
        <f t="shared" ref="F32:J32" si="6">SUM(F33:F39)</f>
        <v>0</v>
      </c>
      <c r="G32" s="49">
        <f t="shared" si="6"/>
        <v>0</v>
      </c>
      <c r="H32" s="49">
        <f t="shared" si="6"/>
        <v>0</v>
      </c>
      <c r="I32" s="49">
        <f t="shared" si="6"/>
        <v>134.85</v>
      </c>
      <c r="J32" s="49">
        <f t="shared" si="6"/>
        <v>0</v>
      </c>
      <c r="K32" s="39" t="s">
        <v>25</v>
      </c>
    </row>
    <row r="33" spans="1:15" ht="15.6" hidden="1" outlineLevel="2" x14ac:dyDescent="0.3">
      <c r="A33" s="33"/>
      <c r="B33" s="46"/>
      <c r="C33" s="35" t="s">
        <v>60</v>
      </c>
      <c r="D33" s="36" t="s">
        <v>61</v>
      </c>
      <c r="E33" s="217">
        <f t="shared" si="0"/>
        <v>0</v>
      </c>
      <c r="F33" s="37"/>
      <c r="G33" s="37"/>
      <c r="H33" s="128"/>
      <c r="I33" s="37"/>
      <c r="J33" s="45"/>
      <c r="K33" s="43" t="s">
        <v>25</v>
      </c>
    </row>
    <row r="34" spans="1:15" ht="15.6" hidden="1" outlineLevel="2" x14ac:dyDescent="0.3">
      <c r="A34" s="33"/>
      <c r="B34" s="46"/>
      <c r="C34" s="35" t="s">
        <v>62</v>
      </c>
      <c r="D34" s="36" t="s">
        <v>63</v>
      </c>
      <c r="E34" s="217">
        <f t="shared" si="0"/>
        <v>0</v>
      </c>
      <c r="F34" s="37"/>
      <c r="G34" s="37"/>
      <c r="H34" s="128"/>
      <c r="I34" s="37"/>
      <c r="J34" s="45"/>
      <c r="K34" s="43" t="s">
        <v>25</v>
      </c>
    </row>
    <row r="35" spans="1:15" ht="15.6" hidden="1" outlineLevel="2" x14ac:dyDescent="0.3">
      <c r="A35" s="33"/>
      <c r="B35" s="46"/>
      <c r="C35" s="35" t="s">
        <v>64</v>
      </c>
      <c r="D35" s="36" t="s">
        <v>65</v>
      </c>
      <c r="E35" s="217">
        <f t="shared" si="0"/>
        <v>0</v>
      </c>
      <c r="F35" s="37"/>
      <c r="G35" s="37"/>
      <c r="H35" s="128"/>
      <c r="I35" s="37"/>
      <c r="J35" s="45"/>
      <c r="K35" s="43" t="s">
        <v>25</v>
      </c>
    </row>
    <row r="36" spans="1:15" ht="15.6" hidden="1" outlineLevel="2" x14ac:dyDescent="0.3">
      <c r="A36" s="33"/>
      <c r="B36" s="46"/>
      <c r="C36" s="35" t="s">
        <v>66</v>
      </c>
      <c r="D36" s="36" t="s">
        <v>67</v>
      </c>
      <c r="E36" s="217">
        <f t="shared" si="0"/>
        <v>0</v>
      </c>
      <c r="F36" s="37"/>
      <c r="G36" s="37"/>
      <c r="H36" s="128"/>
      <c r="I36" s="37"/>
      <c r="J36" s="45"/>
      <c r="K36" s="43" t="s">
        <v>25</v>
      </c>
    </row>
    <row r="37" spans="1:15" ht="15.6" hidden="1" outlineLevel="2" x14ac:dyDescent="0.3">
      <c r="A37" s="33"/>
      <c r="B37" s="46"/>
      <c r="C37" s="47" t="s">
        <v>68</v>
      </c>
      <c r="D37" s="36" t="s">
        <v>69</v>
      </c>
      <c r="E37" s="217">
        <f t="shared" si="0"/>
        <v>0</v>
      </c>
      <c r="F37" s="37"/>
      <c r="G37" s="37"/>
      <c r="H37" s="128"/>
      <c r="I37" s="37"/>
      <c r="J37" s="45"/>
      <c r="K37" s="43" t="s">
        <v>25</v>
      </c>
    </row>
    <row r="38" spans="1:15" ht="15.6" outlineLevel="2" x14ac:dyDescent="0.3">
      <c r="A38" s="33"/>
      <c r="B38" s="52"/>
      <c r="C38" s="53" t="s">
        <v>70</v>
      </c>
      <c r="D38" s="54" t="s">
        <v>71</v>
      </c>
      <c r="E38" s="217">
        <f t="shared" si="0"/>
        <v>134.85</v>
      </c>
      <c r="F38" s="37"/>
      <c r="G38" s="37">
        <v>0</v>
      </c>
      <c r="H38" s="128">
        <v>0</v>
      </c>
      <c r="I38" s="37">
        <f>'draft_T 10'!G11</f>
        <v>134.85</v>
      </c>
      <c r="J38" s="45">
        <v>0</v>
      </c>
      <c r="K38" s="39" t="s">
        <v>25</v>
      </c>
    </row>
    <row r="39" spans="1:15" ht="15.6" hidden="1" outlineLevel="2" x14ac:dyDescent="0.3">
      <c r="A39" s="33"/>
      <c r="B39" s="34"/>
      <c r="C39" s="35" t="s">
        <v>72</v>
      </c>
      <c r="D39" s="36" t="s">
        <v>73</v>
      </c>
      <c r="E39" s="217">
        <f t="shared" si="0"/>
        <v>0</v>
      </c>
      <c r="F39" s="37"/>
      <c r="G39" s="37"/>
      <c r="H39" s="128"/>
      <c r="I39" s="37"/>
      <c r="J39" s="45"/>
      <c r="K39" s="43" t="s">
        <v>25</v>
      </c>
    </row>
    <row r="40" spans="1:15" s="30" customFormat="1" ht="15.6" outlineLevel="1" x14ac:dyDescent="0.3">
      <c r="A40" s="55"/>
      <c r="B40" s="424" t="s">
        <v>74</v>
      </c>
      <c r="C40" s="425"/>
      <c r="D40" s="48" t="s">
        <v>75</v>
      </c>
      <c r="E40" s="217">
        <f t="shared" si="0"/>
        <v>242.72167702247191</v>
      </c>
      <c r="F40" s="50">
        <f>SUM(F41:F46)</f>
        <v>0</v>
      </c>
      <c r="G40" s="49">
        <f t="shared" ref="G40:J40" si="7">SUM(G41:G47)</f>
        <v>59.921888005617987</v>
      </c>
      <c r="H40" s="49">
        <f t="shared" si="7"/>
        <v>72.092455786516851</v>
      </c>
      <c r="I40" s="49">
        <f t="shared" si="7"/>
        <v>74.940390606741573</v>
      </c>
      <c r="J40" s="49">
        <f t="shared" si="7"/>
        <v>35.766942623595504</v>
      </c>
      <c r="K40" s="32" t="s">
        <v>25</v>
      </c>
      <c r="L40" s="1"/>
    </row>
    <row r="41" spans="1:15" ht="15.6" hidden="1" outlineLevel="2" x14ac:dyDescent="0.3">
      <c r="A41" s="33"/>
      <c r="B41" s="46"/>
      <c r="C41" s="56" t="s">
        <v>76</v>
      </c>
      <c r="D41" s="36" t="s">
        <v>77</v>
      </c>
      <c r="E41" s="217">
        <f t="shared" si="0"/>
        <v>0</v>
      </c>
      <c r="F41" s="37"/>
      <c r="G41" s="37"/>
      <c r="H41" s="128"/>
      <c r="I41" s="37"/>
      <c r="J41" s="45"/>
      <c r="K41" s="43" t="s">
        <v>25</v>
      </c>
    </row>
    <row r="42" spans="1:15" ht="15.6" hidden="1" outlineLevel="2" x14ac:dyDescent="0.3">
      <c r="A42" s="33"/>
      <c r="B42" s="57"/>
      <c r="C42" s="47" t="s">
        <v>78</v>
      </c>
      <c r="D42" s="36" t="s">
        <v>79</v>
      </c>
      <c r="E42" s="217">
        <f t="shared" si="0"/>
        <v>0</v>
      </c>
      <c r="F42" s="37"/>
      <c r="G42" s="37"/>
      <c r="H42" s="128"/>
      <c r="I42" s="37"/>
      <c r="J42" s="45"/>
      <c r="K42" s="43" t="s">
        <v>25</v>
      </c>
    </row>
    <row r="43" spans="1:15" ht="15.6" hidden="1" outlineLevel="2" x14ac:dyDescent="0.3">
      <c r="A43" s="33"/>
      <c r="B43" s="57"/>
      <c r="C43" s="47" t="s">
        <v>80</v>
      </c>
      <c r="D43" s="36" t="s">
        <v>81</v>
      </c>
      <c r="E43" s="217">
        <f t="shared" si="0"/>
        <v>0</v>
      </c>
      <c r="F43" s="37"/>
      <c r="G43" s="37"/>
      <c r="H43" s="128"/>
      <c r="I43" s="37"/>
      <c r="J43" s="45"/>
      <c r="K43" s="43" t="s">
        <v>25</v>
      </c>
    </row>
    <row r="44" spans="1:15" ht="15.6" hidden="1" outlineLevel="2" x14ac:dyDescent="0.3">
      <c r="A44" s="33"/>
      <c r="B44" s="57"/>
      <c r="C44" s="58" t="s">
        <v>82</v>
      </c>
      <c r="D44" s="36" t="s">
        <v>83</v>
      </c>
      <c r="E44" s="217">
        <f t="shared" si="0"/>
        <v>0</v>
      </c>
      <c r="F44" s="37"/>
      <c r="G44" s="37"/>
      <c r="H44" s="128"/>
      <c r="I44" s="37"/>
      <c r="J44" s="45"/>
      <c r="K44" s="43" t="s">
        <v>25</v>
      </c>
    </row>
    <row r="45" spans="1:15" ht="15.6" hidden="1" outlineLevel="2" x14ac:dyDescent="0.3">
      <c r="A45" s="33"/>
      <c r="B45" s="57"/>
      <c r="C45" s="58" t="s">
        <v>84</v>
      </c>
      <c r="D45" s="36" t="s">
        <v>85</v>
      </c>
      <c r="E45" s="217">
        <f t="shared" si="0"/>
        <v>0</v>
      </c>
      <c r="F45" s="37"/>
      <c r="G45" s="37"/>
      <c r="H45" s="128"/>
      <c r="I45" s="37"/>
      <c r="J45" s="45"/>
      <c r="K45" s="43" t="s">
        <v>25</v>
      </c>
    </row>
    <row r="46" spans="1:15" ht="15.6" hidden="1" outlineLevel="2" x14ac:dyDescent="0.3">
      <c r="A46" s="33"/>
      <c r="B46" s="57"/>
      <c r="C46" s="47" t="s">
        <v>86</v>
      </c>
      <c r="D46" s="36" t="s">
        <v>87</v>
      </c>
      <c r="E46" s="217">
        <f t="shared" si="0"/>
        <v>0</v>
      </c>
      <c r="F46" s="37"/>
      <c r="G46" s="37"/>
      <c r="H46" s="128"/>
      <c r="I46" s="37"/>
      <c r="J46" s="45"/>
      <c r="K46" s="43" t="s">
        <v>25</v>
      </c>
    </row>
    <row r="47" spans="1:15" ht="15.6" outlineLevel="2" x14ac:dyDescent="0.3">
      <c r="A47" s="33"/>
      <c r="B47" s="226"/>
      <c r="C47" s="47" t="s">
        <v>88</v>
      </c>
      <c r="D47" s="36" t="s">
        <v>89</v>
      </c>
      <c r="E47" s="217">
        <f t="shared" si="0"/>
        <v>242.72167702247191</v>
      </c>
      <c r="F47" s="37"/>
      <c r="G47" s="37">
        <f>(G15+G32)*2.25/100</f>
        <v>59.921888005617987</v>
      </c>
      <c r="H47" s="37">
        <f t="shared" ref="H47:J47" si="8">(H15+H32)*2.25/100</f>
        <v>72.092455786516851</v>
      </c>
      <c r="I47" s="37">
        <f t="shared" si="8"/>
        <v>74.940390606741573</v>
      </c>
      <c r="J47" s="37">
        <f t="shared" si="8"/>
        <v>35.766942623595504</v>
      </c>
      <c r="K47" s="43"/>
      <c r="M47" s="1" t="s">
        <v>537</v>
      </c>
      <c r="O47" s="1" t="s">
        <v>538</v>
      </c>
    </row>
    <row r="48" spans="1:15" ht="27" customHeight="1" x14ac:dyDescent="0.3">
      <c r="B48" s="408" t="s">
        <v>90</v>
      </c>
      <c r="C48" s="409"/>
      <c r="D48" s="28" t="s">
        <v>91</v>
      </c>
      <c r="E48" s="217">
        <f t="shared" si="0"/>
        <v>1067.5610235000001</v>
      </c>
      <c r="F48" s="50">
        <f t="shared" ref="F48:J48" si="9">SUM(F49,F60,F61,F64,F69,F73,F76:F90,F93,F94,F95)</f>
        <v>233.04437000000004</v>
      </c>
      <c r="G48" s="49">
        <f t="shared" si="9"/>
        <v>367.24635822500011</v>
      </c>
      <c r="H48" s="49">
        <f t="shared" si="9"/>
        <v>270.89025587500004</v>
      </c>
      <c r="I48" s="49">
        <f t="shared" si="9"/>
        <v>214.7122047</v>
      </c>
      <c r="J48" s="49">
        <f t="shared" si="9"/>
        <v>214.7122047</v>
      </c>
      <c r="K48" s="124"/>
      <c r="M48" s="49">
        <f t="shared" ref="M48" si="10">SUM(M49,M60,M61,M64,M69,M73,M76:M90,M93,M94,M95)</f>
        <v>107.86338589999994</v>
      </c>
      <c r="N48" s="139">
        <f t="shared" ref="N48:N79" si="11">G48+H48+M48</f>
        <v>746</v>
      </c>
      <c r="O48" s="140">
        <f t="shared" ref="O48:O79" si="12">E48-G48-H48-M48</f>
        <v>321.56102350000003</v>
      </c>
    </row>
    <row r="49" spans="2:17" s="30" customFormat="1" ht="15.6" outlineLevel="1" x14ac:dyDescent="0.3">
      <c r="B49" s="420" t="s">
        <v>92</v>
      </c>
      <c r="C49" s="421"/>
      <c r="D49" s="28" t="s">
        <v>93</v>
      </c>
      <c r="E49" s="217">
        <f t="shared" si="0"/>
        <v>742.39826442000003</v>
      </c>
      <c r="F49" s="50">
        <f t="shared" ref="F49:J49" si="13">SUM(F50:F59)</f>
        <v>176.08029000000005</v>
      </c>
      <c r="G49" s="49">
        <f t="shared" si="13"/>
        <v>259.83939254700005</v>
      </c>
      <c r="H49" s="49">
        <f t="shared" si="13"/>
        <v>185.59956610500004</v>
      </c>
      <c r="I49" s="49">
        <f t="shared" si="13"/>
        <v>148.47965288400002</v>
      </c>
      <c r="J49" s="49">
        <f t="shared" si="13"/>
        <v>148.47965288400002</v>
      </c>
      <c r="K49" s="125" t="s">
        <v>25</v>
      </c>
      <c r="L49" s="139">
        <f t="shared" ref="L49:L80" si="14">E49-G49-H49-I49</f>
        <v>148.4796528839999</v>
      </c>
      <c r="M49" s="49">
        <f t="shared" ref="M49" si="15">SUM(M50:M59)</f>
        <v>144.56104134799995</v>
      </c>
      <c r="N49" s="139">
        <f t="shared" si="11"/>
        <v>590</v>
      </c>
      <c r="O49" s="140">
        <f t="shared" si="12"/>
        <v>152.39826441999998</v>
      </c>
    </row>
    <row r="50" spans="2:17" ht="15.6" outlineLevel="2" x14ac:dyDescent="0.3">
      <c r="B50" s="60"/>
      <c r="C50" s="53" t="s">
        <v>94</v>
      </c>
      <c r="D50" s="61" t="s">
        <v>95</v>
      </c>
      <c r="E50" s="217">
        <f>SUBTOTAL(9,G50:J50)</f>
        <v>49.568663479999991</v>
      </c>
      <c r="F50" s="37">
        <f>'executie BG aprobat_2020'!BC7</f>
        <v>4.5104600000000001</v>
      </c>
      <c r="G50" s="37">
        <f>'executie BG aprobat_2020'!$BA$7*35/100</f>
        <v>17.349032217999998</v>
      </c>
      <c r="H50" s="37">
        <f>'executie BG aprobat_2020'!$BA$7*25/100</f>
        <v>12.392165869999996</v>
      </c>
      <c r="I50" s="37">
        <f>'executie BG aprobat_2020'!$BA$7*20/100</f>
        <v>9.9137326959999985</v>
      </c>
      <c r="J50" s="37">
        <f>'executie BG aprobat_2020'!$BA$7*20/100</f>
        <v>9.9137326959999985</v>
      </c>
      <c r="K50" s="43" t="s">
        <v>25</v>
      </c>
      <c r="L50" s="139">
        <f t="shared" si="14"/>
        <v>9.9137326959999985</v>
      </c>
      <c r="M50" s="140">
        <f>54-G50-H50</f>
        <v>24.258801912000006</v>
      </c>
      <c r="N50" s="139">
        <f t="shared" si="11"/>
        <v>54</v>
      </c>
      <c r="O50" s="140">
        <f t="shared" si="12"/>
        <v>-4.4313365200000092</v>
      </c>
      <c r="Q50" s="1">
        <v>50</v>
      </c>
    </row>
    <row r="51" spans="2:17" ht="15.6" hidden="1" outlineLevel="2" x14ac:dyDescent="0.3">
      <c r="B51" s="60"/>
      <c r="C51" s="53" t="s">
        <v>96</v>
      </c>
      <c r="D51" s="61" t="s">
        <v>97</v>
      </c>
      <c r="E51" s="20">
        <f t="shared" ref="E51:E60" si="16">SUBTOTAL(9,G51:J51)</f>
        <v>0</v>
      </c>
      <c r="F51" s="37"/>
      <c r="G51" s="37">
        <v>0</v>
      </c>
      <c r="H51" s="128">
        <v>0</v>
      </c>
      <c r="I51" s="37">
        <v>0</v>
      </c>
      <c r="J51" s="45">
        <v>0</v>
      </c>
      <c r="K51" s="43" t="s">
        <v>25</v>
      </c>
      <c r="L51" s="139">
        <f t="shared" si="14"/>
        <v>0</v>
      </c>
      <c r="N51" s="139">
        <f t="shared" si="11"/>
        <v>0</v>
      </c>
      <c r="O51" s="140">
        <f t="shared" si="12"/>
        <v>0</v>
      </c>
    </row>
    <row r="52" spans="2:17" ht="15.6" hidden="1" outlineLevel="2" x14ac:dyDescent="0.3">
      <c r="B52" s="60"/>
      <c r="C52" s="53" t="s">
        <v>98</v>
      </c>
      <c r="D52" s="61" t="s">
        <v>99</v>
      </c>
      <c r="E52" s="20">
        <f t="shared" si="16"/>
        <v>0</v>
      </c>
      <c r="F52" s="37"/>
      <c r="G52" s="37">
        <v>0</v>
      </c>
      <c r="H52" s="128">
        <v>0</v>
      </c>
      <c r="I52" s="37">
        <v>0</v>
      </c>
      <c r="J52" s="45">
        <v>0</v>
      </c>
      <c r="K52" s="43" t="s">
        <v>25</v>
      </c>
      <c r="L52" s="139">
        <f t="shared" si="14"/>
        <v>0</v>
      </c>
      <c r="N52" s="139">
        <f t="shared" si="11"/>
        <v>0</v>
      </c>
      <c r="O52" s="140">
        <f t="shared" si="12"/>
        <v>0</v>
      </c>
    </row>
    <row r="53" spans="2:17" ht="15.6" outlineLevel="2" x14ac:dyDescent="0.3">
      <c r="B53" s="60"/>
      <c r="C53" s="53" t="s">
        <v>100</v>
      </c>
      <c r="D53" s="61" t="s">
        <v>101</v>
      </c>
      <c r="E53" s="217">
        <f t="shared" si="16"/>
        <v>13.420926780000002</v>
      </c>
      <c r="F53" s="37">
        <f>'executie BG aprobat_2020'!BC12</f>
        <v>4.5149099999999995</v>
      </c>
      <c r="G53" s="37">
        <f>'executie BG aprobat_2020'!$BA$12*'prop Cheltuieli 2021@det chelt'!G3/100</f>
        <v>4.6973243730000007</v>
      </c>
      <c r="H53" s="37">
        <f>'executie BG aprobat_2020'!$BA$12*'prop Cheltuieli 2021@det chelt'!H3/100</f>
        <v>3.3552316950000005</v>
      </c>
      <c r="I53" s="37">
        <f>'executie BG aprobat_2020'!$BA$12*'prop Cheltuieli 2021@det chelt'!I3/100</f>
        <v>2.6841853560000004</v>
      </c>
      <c r="J53" s="37">
        <f>'executie BG aprobat_2020'!$BA$12*'prop Cheltuieli 2021@det chelt'!J3/100</f>
        <v>2.6841853560000004</v>
      </c>
      <c r="K53" s="43" t="s">
        <v>25</v>
      </c>
      <c r="L53" s="139">
        <f t="shared" si="14"/>
        <v>2.6841853560000004</v>
      </c>
      <c r="M53" s="140">
        <f>6-G53-H53</f>
        <v>-2.0525560680000012</v>
      </c>
      <c r="N53" s="139">
        <f t="shared" si="11"/>
        <v>6</v>
      </c>
      <c r="O53" s="140">
        <f t="shared" si="12"/>
        <v>7.4209267800000021</v>
      </c>
      <c r="Q53" s="1">
        <v>14</v>
      </c>
    </row>
    <row r="54" spans="2:17" ht="15.6" outlineLevel="2" x14ac:dyDescent="0.3">
      <c r="B54" s="60"/>
      <c r="C54" s="53" t="s">
        <v>102</v>
      </c>
      <c r="D54" s="61" t="s">
        <v>103</v>
      </c>
      <c r="E54" s="217">
        <f t="shared" si="16"/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43" t="s">
        <v>25</v>
      </c>
      <c r="L54" s="139">
        <f t="shared" si="14"/>
        <v>0</v>
      </c>
      <c r="M54" s="1">
        <v>0</v>
      </c>
      <c r="N54" s="139">
        <f t="shared" si="11"/>
        <v>0</v>
      </c>
      <c r="O54" s="140">
        <f t="shared" si="12"/>
        <v>0</v>
      </c>
      <c r="Q54" s="1">
        <v>0</v>
      </c>
    </row>
    <row r="55" spans="2:17" ht="15.6" outlineLevel="2" x14ac:dyDescent="0.3">
      <c r="B55" s="60"/>
      <c r="C55" s="53" t="s">
        <v>104</v>
      </c>
      <c r="D55" s="61" t="s">
        <v>105</v>
      </c>
      <c r="E55" s="217">
        <f t="shared" si="16"/>
        <v>6.8791846000000003</v>
      </c>
      <c r="F55" s="37">
        <f>'executie BG aprobat_2020'!BC16</f>
        <v>4.42258</v>
      </c>
      <c r="G55" s="37">
        <f>'executie BG aprobat_2020'!$BA$16*G3/100</f>
        <v>2.4077146100000002</v>
      </c>
      <c r="H55" s="37">
        <f>'executie BG aprobat_2020'!$BA$16*H3/100</f>
        <v>1.7197961499999999</v>
      </c>
      <c r="I55" s="37">
        <f>'executie BG aprobat_2020'!$BA$16*I3/100</f>
        <v>1.3758369200000002</v>
      </c>
      <c r="J55" s="37">
        <f>'executie BG aprobat_2020'!$BA$16*J3/100</f>
        <v>1.3758369200000002</v>
      </c>
      <c r="K55" s="43" t="s">
        <v>25</v>
      </c>
      <c r="L55" s="139">
        <f t="shared" si="14"/>
        <v>1.3758369200000002</v>
      </c>
      <c r="M55" s="140">
        <f>1-G55-H55</f>
        <v>-3.1275107599999998</v>
      </c>
      <c r="N55" s="139">
        <f t="shared" si="11"/>
        <v>1</v>
      </c>
      <c r="O55" s="140">
        <f t="shared" si="12"/>
        <v>5.8791846000000003</v>
      </c>
      <c r="Q55" s="1">
        <v>8</v>
      </c>
    </row>
    <row r="56" spans="2:17" ht="15.6" hidden="1" outlineLevel="2" x14ac:dyDescent="0.3">
      <c r="B56" s="60"/>
      <c r="C56" s="53" t="s">
        <v>106</v>
      </c>
      <c r="D56" s="61" t="s">
        <v>107</v>
      </c>
      <c r="E56" s="20">
        <f t="shared" si="16"/>
        <v>0</v>
      </c>
      <c r="F56" s="37"/>
      <c r="G56" s="37">
        <v>0</v>
      </c>
      <c r="H56" s="128">
        <v>0</v>
      </c>
      <c r="I56" s="37">
        <v>0</v>
      </c>
      <c r="J56" s="45">
        <v>0</v>
      </c>
      <c r="K56" s="43" t="s">
        <v>25</v>
      </c>
      <c r="L56" s="139">
        <f t="shared" si="14"/>
        <v>0</v>
      </c>
      <c r="N56" s="139">
        <f t="shared" si="11"/>
        <v>0</v>
      </c>
      <c r="O56" s="140">
        <f t="shared" si="12"/>
        <v>0</v>
      </c>
    </row>
    <row r="57" spans="2:17" ht="15.6" outlineLevel="2" x14ac:dyDescent="0.3">
      <c r="B57" s="60"/>
      <c r="C57" s="53" t="s">
        <v>108</v>
      </c>
      <c r="D57" s="61" t="s">
        <v>109</v>
      </c>
      <c r="E57" s="217">
        <f t="shared" si="16"/>
        <v>0</v>
      </c>
      <c r="F57" s="37">
        <f>'executie BG aprobat_2020'!BC17</f>
        <v>0</v>
      </c>
      <c r="G57" s="37">
        <f>'executie BG aprobat_2020'!BA17</f>
        <v>0</v>
      </c>
      <c r="H57" s="37">
        <f>'executie BG aprobat_2020'!BB17</f>
        <v>0</v>
      </c>
      <c r="I57" s="37">
        <f>'executie BG aprobat_2020'!BC17</f>
        <v>0</v>
      </c>
      <c r="J57" s="37">
        <f>'executie BG aprobat_2020'!BD17</f>
        <v>0</v>
      </c>
      <c r="K57" s="43" t="s">
        <v>25</v>
      </c>
      <c r="L57" s="139">
        <f t="shared" si="14"/>
        <v>0</v>
      </c>
      <c r="N57" s="139">
        <f t="shared" si="11"/>
        <v>0</v>
      </c>
      <c r="O57" s="140">
        <f t="shared" si="12"/>
        <v>0</v>
      </c>
      <c r="Q57" s="1">
        <v>0</v>
      </c>
    </row>
    <row r="58" spans="2:17" ht="15.6" outlineLevel="2" x14ac:dyDescent="0.3">
      <c r="B58" s="60"/>
      <c r="C58" s="62" t="s">
        <v>110</v>
      </c>
      <c r="D58" s="61" t="s">
        <v>111</v>
      </c>
      <c r="E58" s="217">
        <f t="shared" si="16"/>
        <v>13.972980000000002</v>
      </c>
      <c r="F58" s="37">
        <f>'executie BG aprobat_2020'!BC18</f>
        <v>3.57</v>
      </c>
      <c r="G58" s="37">
        <f>'executie BG aprobat_2020'!$BA$18*G3/100</f>
        <v>4.890543000000001</v>
      </c>
      <c r="H58" s="37">
        <f>'executie BG aprobat_2020'!$BA$18*H3/100</f>
        <v>3.4932450000000004</v>
      </c>
      <c r="I58" s="37">
        <f>'executie BG aprobat_2020'!$BA$18*I3/100</f>
        <v>2.7945960000000003</v>
      </c>
      <c r="J58" s="37">
        <f>'executie BG aprobat_2020'!$BA$18*J3/100</f>
        <v>2.7945960000000003</v>
      </c>
      <c r="K58" s="43" t="s">
        <v>25</v>
      </c>
      <c r="L58" s="139">
        <f t="shared" si="14"/>
        <v>2.7945960000000003</v>
      </c>
      <c r="M58" s="140">
        <f>8-G58-H58</f>
        <v>-0.38378800000000135</v>
      </c>
      <c r="N58" s="139">
        <f t="shared" si="11"/>
        <v>8</v>
      </c>
      <c r="O58" s="140">
        <f t="shared" si="12"/>
        <v>5.9729800000000015</v>
      </c>
      <c r="Q58" s="1">
        <v>15</v>
      </c>
    </row>
    <row r="59" spans="2:17" ht="15.6" outlineLevel="2" x14ac:dyDescent="0.3">
      <c r="B59" s="60"/>
      <c r="C59" s="53" t="s">
        <v>112</v>
      </c>
      <c r="D59" s="61" t="s">
        <v>113</v>
      </c>
      <c r="E59" s="217">
        <f t="shared" si="16"/>
        <v>658.55650955999999</v>
      </c>
      <c r="F59" s="37">
        <f>'executie BG aprobat_2020'!BC24</f>
        <v>159.06234000000003</v>
      </c>
      <c r="G59" s="37">
        <f>'executie BG aprobat_2020'!$BA$24*G3/100</f>
        <v>230.49477834600003</v>
      </c>
      <c r="H59" s="37">
        <f>'executie BG aprobat_2020'!$BA$24*H3/100</f>
        <v>164.63912739000003</v>
      </c>
      <c r="I59" s="37">
        <f>'executie BG aprobat_2020'!$BA$24*I3/100</f>
        <v>131.71130191200001</v>
      </c>
      <c r="J59" s="37">
        <f>'executie BG aprobat_2020'!$BA$24*J3/100</f>
        <v>131.71130191200001</v>
      </c>
      <c r="K59" s="43" t="s">
        <v>25</v>
      </c>
      <c r="L59" s="139">
        <f t="shared" si="14"/>
        <v>131.7113019119999</v>
      </c>
      <c r="M59" s="140">
        <f>521-G59-H59</f>
        <v>125.86609426399994</v>
      </c>
      <c r="N59" s="139">
        <f t="shared" si="11"/>
        <v>521</v>
      </c>
      <c r="O59" s="140">
        <f t="shared" si="12"/>
        <v>137.55650955999997</v>
      </c>
      <c r="Q59" s="1">
        <v>700</v>
      </c>
    </row>
    <row r="60" spans="2:17" s="30" customFormat="1" ht="15.6" outlineLevel="1" x14ac:dyDescent="0.3">
      <c r="B60" s="420" t="s">
        <v>114</v>
      </c>
      <c r="C60" s="421"/>
      <c r="D60" s="48" t="s">
        <v>115</v>
      </c>
      <c r="E60" s="217">
        <f t="shared" si="16"/>
        <v>20</v>
      </c>
      <c r="F60" s="50">
        <f>'executie BG aprobat_2020'!BC67</f>
        <v>0.6</v>
      </c>
      <c r="G60" s="49">
        <f>20*G3/100</f>
        <v>7</v>
      </c>
      <c r="H60" s="49">
        <f t="shared" ref="H60:J60" si="17">20*H3/100</f>
        <v>5</v>
      </c>
      <c r="I60" s="49">
        <f t="shared" si="17"/>
        <v>4</v>
      </c>
      <c r="J60" s="49">
        <f t="shared" si="17"/>
        <v>4</v>
      </c>
      <c r="K60" s="125" t="s">
        <v>25</v>
      </c>
      <c r="L60" s="139">
        <f t="shared" si="14"/>
        <v>4</v>
      </c>
      <c r="M60" s="30">
        <v>0</v>
      </c>
      <c r="N60" s="139">
        <f t="shared" si="11"/>
        <v>12</v>
      </c>
      <c r="O60" s="140">
        <f t="shared" si="12"/>
        <v>8</v>
      </c>
      <c r="Q60" s="30">
        <v>2</v>
      </c>
    </row>
    <row r="61" spans="2:17" s="30" customFormat="1" ht="15.6" hidden="1" outlineLevel="1" x14ac:dyDescent="0.3">
      <c r="B61" s="420" t="s">
        <v>116</v>
      </c>
      <c r="C61" s="421"/>
      <c r="D61" s="28" t="s">
        <v>117</v>
      </c>
      <c r="E61" s="20">
        <f t="shared" si="0"/>
        <v>0</v>
      </c>
      <c r="F61" s="50">
        <f>SUM(F62+F63)</f>
        <v>0</v>
      </c>
      <c r="G61" s="49">
        <f>SUM(G62:G63)</f>
        <v>0</v>
      </c>
      <c r="H61" s="49">
        <f>SUM(H62:H63)</f>
        <v>0</v>
      </c>
      <c r="I61" s="49">
        <f>SUM(I62:I63)</f>
        <v>0</v>
      </c>
      <c r="J61" s="49">
        <f>SUM(J62:J63)</f>
        <v>0</v>
      </c>
      <c r="K61" s="125" t="s">
        <v>25</v>
      </c>
      <c r="L61" s="139">
        <f t="shared" si="14"/>
        <v>0</v>
      </c>
      <c r="M61" s="49">
        <f>SUM(M62:M63)</f>
        <v>0</v>
      </c>
      <c r="N61" s="139">
        <f t="shared" si="11"/>
        <v>0</v>
      </c>
      <c r="O61" s="140">
        <f t="shared" si="12"/>
        <v>0</v>
      </c>
    </row>
    <row r="62" spans="2:17" ht="15.6" hidden="1" outlineLevel="2" x14ac:dyDescent="0.3">
      <c r="B62" s="52"/>
      <c r="C62" s="64" t="s">
        <v>118</v>
      </c>
      <c r="D62" s="61" t="s">
        <v>119</v>
      </c>
      <c r="E62" s="20">
        <f t="shared" si="0"/>
        <v>0</v>
      </c>
      <c r="F62" s="37"/>
      <c r="G62" s="37"/>
      <c r="H62" s="128"/>
      <c r="I62" s="37"/>
      <c r="J62" s="45"/>
      <c r="K62" s="43" t="s">
        <v>25</v>
      </c>
      <c r="L62" s="139">
        <f t="shared" si="14"/>
        <v>0</v>
      </c>
      <c r="N62" s="139">
        <f t="shared" si="11"/>
        <v>0</v>
      </c>
      <c r="O62" s="140">
        <f t="shared" si="12"/>
        <v>0</v>
      </c>
    </row>
    <row r="63" spans="2:17" ht="15.6" hidden="1" outlineLevel="2" x14ac:dyDescent="0.3">
      <c r="B63" s="52"/>
      <c r="C63" s="64" t="s">
        <v>120</v>
      </c>
      <c r="D63" s="61" t="s">
        <v>121</v>
      </c>
      <c r="E63" s="20">
        <f t="shared" si="0"/>
        <v>0</v>
      </c>
      <c r="F63" s="37"/>
      <c r="G63" s="37"/>
      <c r="H63" s="128"/>
      <c r="I63" s="37"/>
      <c r="J63" s="45"/>
      <c r="K63" s="43" t="s">
        <v>25</v>
      </c>
      <c r="L63" s="139">
        <f t="shared" si="14"/>
        <v>0</v>
      </c>
      <c r="N63" s="139">
        <f t="shared" si="11"/>
        <v>0</v>
      </c>
      <c r="O63" s="140">
        <f t="shared" si="12"/>
        <v>0</v>
      </c>
    </row>
    <row r="64" spans="2:17" s="30" customFormat="1" ht="15.6" outlineLevel="1" collapsed="1" x14ac:dyDescent="0.3">
      <c r="B64" s="420" t="s">
        <v>122</v>
      </c>
      <c r="C64" s="421"/>
      <c r="D64" s="48" t="s">
        <v>123</v>
      </c>
      <c r="E64" s="217">
        <f t="shared" si="0"/>
        <v>113.43295034000002</v>
      </c>
      <c r="F64" s="50">
        <f t="shared" ref="F64:J64" si="18">SUM(F65:F68)</f>
        <v>45.789770000000004</v>
      </c>
      <c r="G64" s="49">
        <f t="shared" si="18"/>
        <v>39.701532619000005</v>
      </c>
      <c r="H64" s="49">
        <f t="shared" si="18"/>
        <v>28.358237585000005</v>
      </c>
      <c r="I64" s="49">
        <f t="shared" si="18"/>
        <v>22.686590068000001</v>
      </c>
      <c r="J64" s="49">
        <f t="shared" si="18"/>
        <v>22.686590068000001</v>
      </c>
      <c r="K64" s="125" t="s">
        <v>25</v>
      </c>
      <c r="L64" s="139">
        <f t="shared" si="14"/>
        <v>22.686590068000008</v>
      </c>
      <c r="M64" s="49">
        <f t="shared" ref="M64" si="19">SUM(M65:M68)</f>
        <v>-24.059770204000007</v>
      </c>
      <c r="N64" s="139">
        <f t="shared" si="11"/>
        <v>44.000000000000014</v>
      </c>
      <c r="O64" s="140">
        <f t="shared" si="12"/>
        <v>69.432950340000019</v>
      </c>
    </row>
    <row r="65" spans="1:17" ht="15.6" outlineLevel="2" x14ac:dyDescent="0.3">
      <c r="B65" s="60"/>
      <c r="C65" s="53" t="s">
        <v>124</v>
      </c>
      <c r="D65" s="36" t="s">
        <v>125</v>
      </c>
      <c r="E65" s="217">
        <f t="shared" si="0"/>
        <v>6.0455293800000014</v>
      </c>
      <c r="F65" s="37">
        <f>'executie BG aprobat_2020'!BC70</f>
        <v>1.4489700000000001</v>
      </c>
      <c r="G65" s="37">
        <f>'executie BG aprobat_2020'!$BA$69*G3/100</f>
        <v>2.1159352830000007</v>
      </c>
      <c r="H65" s="37">
        <f>'executie BG aprobat_2020'!$BA$69*H3/100</f>
        <v>1.5113823450000003</v>
      </c>
      <c r="I65" s="37">
        <f>'executie BG aprobat_2020'!$BA$69*I3/100</f>
        <v>1.2091058760000002</v>
      </c>
      <c r="J65" s="37">
        <f>'executie BG aprobat_2020'!$BA$69*J3/100</f>
        <v>1.2091058760000002</v>
      </c>
      <c r="K65" s="43" t="s">
        <v>25</v>
      </c>
      <c r="L65" s="139">
        <f t="shared" si="14"/>
        <v>1.2091058760000002</v>
      </c>
      <c r="M65" s="140">
        <f>7-G65-H65</f>
        <v>3.372682371999999</v>
      </c>
      <c r="N65" s="139">
        <f t="shared" si="11"/>
        <v>7</v>
      </c>
      <c r="O65" s="140">
        <f t="shared" si="12"/>
        <v>-0.9544706199999986</v>
      </c>
      <c r="Q65" s="1">
        <v>7</v>
      </c>
    </row>
    <row r="66" spans="1:17" ht="15.6" outlineLevel="2" x14ac:dyDescent="0.3">
      <c r="B66" s="60"/>
      <c r="C66" s="53" t="s">
        <v>126</v>
      </c>
      <c r="D66" s="36" t="s">
        <v>127</v>
      </c>
      <c r="E66" s="217">
        <f t="shared" si="0"/>
        <v>68.023690540000018</v>
      </c>
      <c r="F66" s="37">
        <f>'executie BG aprobat_2020'!BC72</f>
        <v>27.672490000000003</v>
      </c>
      <c r="G66" s="37">
        <f>'executie BG aprobat_2020'!$BA$72*G3/100</f>
        <v>23.808291689000008</v>
      </c>
      <c r="H66" s="37">
        <f>'executie BG aprobat_2020'!$BA$72*H3/100</f>
        <v>17.005922635000005</v>
      </c>
      <c r="I66" s="37">
        <f>'executie BG aprobat_2020'!$BA$72*I3/100</f>
        <v>13.604738108000003</v>
      </c>
      <c r="J66" s="37">
        <f>'executie BG aprobat_2020'!$BA$72*J3/100</f>
        <v>13.604738108000003</v>
      </c>
      <c r="K66" s="43" t="s">
        <v>25</v>
      </c>
      <c r="L66" s="139">
        <f t="shared" si="14"/>
        <v>13.604738108000003</v>
      </c>
      <c r="M66" s="140">
        <f>29-G66-H66</f>
        <v>-11.814214324000012</v>
      </c>
      <c r="N66" s="139">
        <f t="shared" si="11"/>
        <v>29</v>
      </c>
      <c r="O66" s="140">
        <f t="shared" si="12"/>
        <v>39.023690540000018</v>
      </c>
      <c r="Q66" s="1">
        <v>70</v>
      </c>
    </row>
    <row r="67" spans="1:17" ht="15.6" hidden="1" outlineLevel="2" x14ac:dyDescent="0.3">
      <c r="B67" s="60"/>
      <c r="C67" s="53" t="s">
        <v>128</v>
      </c>
      <c r="D67" s="61" t="s">
        <v>129</v>
      </c>
      <c r="E67" s="20">
        <f t="shared" si="0"/>
        <v>0</v>
      </c>
      <c r="F67" s="37"/>
      <c r="G67" s="37">
        <v>0</v>
      </c>
      <c r="H67" s="128">
        <v>0</v>
      </c>
      <c r="I67" s="128">
        <v>0</v>
      </c>
      <c r="J67" s="45">
        <v>0</v>
      </c>
      <c r="K67" s="43" t="s">
        <v>25</v>
      </c>
      <c r="L67" s="139">
        <f t="shared" si="14"/>
        <v>0</v>
      </c>
      <c r="N67" s="139">
        <f t="shared" si="11"/>
        <v>0</v>
      </c>
      <c r="O67" s="140">
        <f t="shared" si="12"/>
        <v>0</v>
      </c>
    </row>
    <row r="68" spans="1:17" ht="15.6" outlineLevel="2" x14ac:dyDescent="0.3">
      <c r="B68" s="60"/>
      <c r="C68" s="53" t="s">
        <v>130</v>
      </c>
      <c r="D68" s="36" t="s">
        <v>131</v>
      </c>
      <c r="E68" s="217">
        <f t="shared" si="0"/>
        <v>39.363730419999989</v>
      </c>
      <c r="F68" s="37">
        <f>'executie BG aprobat_2020'!BC76</f>
        <v>16.668309999999998</v>
      </c>
      <c r="G68" s="37">
        <f>'executie BG aprobat_2020'!$BA$76*G3/100</f>
        <v>13.777305646999997</v>
      </c>
      <c r="H68" s="37">
        <f>'executie BG aprobat_2020'!$BA$76*H3/100</f>
        <v>9.8409326049999972</v>
      </c>
      <c r="I68" s="37">
        <f>'executie BG aprobat_2020'!$BA$76*I3/100</f>
        <v>7.8727460839999983</v>
      </c>
      <c r="J68" s="37">
        <f>'executie BG aprobat_2020'!$BA$76*J3/100</f>
        <v>7.8727460839999983</v>
      </c>
      <c r="K68" s="43" t="s">
        <v>25</v>
      </c>
      <c r="L68" s="139">
        <f t="shared" si="14"/>
        <v>7.8727460839999948</v>
      </c>
      <c r="M68" s="140">
        <f>8-G68-H68</f>
        <v>-15.618238251999994</v>
      </c>
      <c r="N68" s="139">
        <f t="shared" si="11"/>
        <v>8</v>
      </c>
      <c r="O68" s="140">
        <f t="shared" si="12"/>
        <v>31.363730419999989</v>
      </c>
      <c r="Q68" s="1">
        <v>80</v>
      </c>
    </row>
    <row r="69" spans="1:17" s="30" customFormat="1" ht="15" customHeight="1" outlineLevel="1" x14ac:dyDescent="0.3">
      <c r="B69" s="420" t="s">
        <v>132</v>
      </c>
      <c r="C69" s="421"/>
      <c r="D69" s="48" t="s">
        <v>133</v>
      </c>
      <c r="E69" s="217">
        <f t="shared" si="0"/>
        <v>105.72980874</v>
      </c>
      <c r="F69" s="50">
        <f t="shared" ref="F69:J69" si="20">SUM(F70:F72)</f>
        <v>9.717509999999999</v>
      </c>
      <c r="G69" s="49">
        <f t="shared" si="20"/>
        <v>30.205433059000001</v>
      </c>
      <c r="H69" s="49">
        <f t="shared" si="20"/>
        <v>28.432452184999999</v>
      </c>
      <c r="I69" s="49">
        <f t="shared" si="20"/>
        <v>23.545961748</v>
      </c>
      <c r="J69" s="49">
        <f t="shared" si="20"/>
        <v>23.545961748</v>
      </c>
      <c r="K69" s="125" t="s">
        <v>25</v>
      </c>
      <c r="L69" s="139">
        <f t="shared" si="14"/>
        <v>23.545961747999993</v>
      </c>
      <c r="M69" s="49">
        <f t="shared" ref="M69" si="21">SUM(M70:M72)</f>
        <v>1.3621147560000004</v>
      </c>
      <c r="N69" s="139">
        <f t="shared" si="11"/>
        <v>60</v>
      </c>
      <c r="O69" s="140">
        <f t="shared" si="12"/>
        <v>45.729808739999996</v>
      </c>
    </row>
    <row r="70" spans="1:17" ht="15.6" outlineLevel="2" x14ac:dyDescent="0.3">
      <c r="B70" s="60"/>
      <c r="C70" s="53" t="s">
        <v>134</v>
      </c>
      <c r="D70" s="36" t="s">
        <v>135</v>
      </c>
      <c r="E70" s="217">
        <f t="shared" si="0"/>
        <v>18</v>
      </c>
      <c r="F70" s="37">
        <f>'executie BG aprobat_2020'!BC80</f>
        <v>0</v>
      </c>
      <c r="G70" s="37">
        <v>10</v>
      </c>
      <c r="H70" s="37">
        <v>4</v>
      </c>
      <c r="I70" s="37">
        <v>2</v>
      </c>
      <c r="J70" s="37">
        <v>2</v>
      </c>
      <c r="K70" s="43" t="s">
        <v>25</v>
      </c>
      <c r="L70" s="139">
        <f t="shared" si="14"/>
        <v>2</v>
      </c>
      <c r="M70" s="140">
        <f>9-G70-H70</f>
        <v>-5</v>
      </c>
      <c r="N70" s="139">
        <f t="shared" si="11"/>
        <v>9</v>
      </c>
      <c r="O70" s="140">
        <f t="shared" si="12"/>
        <v>9</v>
      </c>
      <c r="Q70" s="312"/>
    </row>
    <row r="71" spans="1:17" ht="15.6" hidden="1" outlineLevel="2" x14ac:dyDescent="0.3">
      <c r="B71" s="60"/>
      <c r="C71" s="53" t="s">
        <v>136</v>
      </c>
      <c r="D71" s="61" t="s">
        <v>137</v>
      </c>
      <c r="E71" s="20">
        <f t="shared" si="0"/>
        <v>0</v>
      </c>
      <c r="F71" s="37"/>
      <c r="G71" s="37">
        <v>0</v>
      </c>
      <c r="H71" s="128">
        <v>0</v>
      </c>
      <c r="I71" s="37">
        <v>0</v>
      </c>
      <c r="J71" s="45">
        <v>0</v>
      </c>
      <c r="K71" s="43" t="s">
        <v>25</v>
      </c>
      <c r="L71" s="139">
        <f t="shared" si="14"/>
        <v>0</v>
      </c>
      <c r="N71" s="139">
        <f t="shared" si="11"/>
        <v>0</v>
      </c>
      <c r="O71" s="140">
        <f t="shared" si="12"/>
        <v>0</v>
      </c>
    </row>
    <row r="72" spans="1:17" ht="15.6" outlineLevel="2" x14ac:dyDescent="0.3">
      <c r="B72" s="60"/>
      <c r="C72" s="53" t="s">
        <v>138</v>
      </c>
      <c r="D72" s="36" t="s">
        <v>139</v>
      </c>
      <c r="E72" s="217">
        <f t="shared" si="0"/>
        <v>87.729808739999996</v>
      </c>
      <c r="F72" s="37">
        <f>'executie BG aprobat_2020'!BC83</f>
        <v>9.717509999999999</v>
      </c>
      <c r="G72" s="37">
        <f>'executie BG aprobat_2020'!$BA$83*G3/100</f>
        <v>20.205433059000001</v>
      </c>
      <c r="H72" s="37">
        <f>'executie BG aprobat_2020'!$BA$83*H3/100+10</f>
        <v>24.432452184999999</v>
      </c>
      <c r="I72" s="37">
        <f>'executie BG aprobat_2020'!$BA$83*I3/100+10</f>
        <v>21.545961748</v>
      </c>
      <c r="J72" s="37">
        <f>'executie BG aprobat_2020'!$BA$83*J3/100+10</f>
        <v>21.545961748</v>
      </c>
      <c r="K72" s="43" t="s">
        <v>25</v>
      </c>
      <c r="L72" s="139">
        <f t="shared" si="14"/>
        <v>21.545961747999993</v>
      </c>
      <c r="M72" s="140">
        <f>51-G72-H72</f>
        <v>6.3621147560000004</v>
      </c>
      <c r="N72" s="139">
        <f t="shared" si="11"/>
        <v>51</v>
      </c>
      <c r="O72" s="140">
        <f t="shared" si="12"/>
        <v>36.729808739999996</v>
      </c>
      <c r="Q72" s="312"/>
    </row>
    <row r="73" spans="1:17" s="30" customFormat="1" ht="15.6" hidden="1" outlineLevel="1" x14ac:dyDescent="0.3">
      <c r="B73" s="420" t="s">
        <v>140</v>
      </c>
      <c r="C73" s="421"/>
      <c r="D73" s="28" t="s">
        <v>141</v>
      </c>
      <c r="E73" s="20">
        <f t="shared" si="0"/>
        <v>0</v>
      </c>
      <c r="F73" s="50">
        <f>SUM(F74:F75)</f>
        <v>0</v>
      </c>
      <c r="G73" s="49">
        <f>SUM(G74:G75)</f>
        <v>0</v>
      </c>
      <c r="H73" s="49">
        <f>SUM(H74:H75)</f>
        <v>0</v>
      </c>
      <c r="I73" s="49">
        <f>SUM(I74:I75)</f>
        <v>0</v>
      </c>
      <c r="J73" s="49">
        <f>SUM(J74:J75)</f>
        <v>0</v>
      </c>
      <c r="K73" s="125" t="s">
        <v>25</v>
      </c>
      <c r="L73" s="139">
        <f t="shared" si="14"/>
        <v>0</v>
      </c>
      <c r="M73" s="49">
        <f>SUM(M74:M75)</f>
        <v>0</v>
      </c>
      <c r="N73" s="139">
        <f t="shared" si="11"/>
        <v>0</v>
      </c>
      <c r="O73" s="140">
        <f t="shared" si="12"/>
        <v>0</v>
      </c>
    </row>
    <row r="74" spans="1:17" s="65" customFormat="1" ht="15.6" hidden="1" outlineLevel="2" x14ac:dyDescent="0.3">
      <c r="A74" s="1"/>
      <c r="B74" s="60"/>
      <c r="C74" s="53" t="s">
        <v>142</v>
      </c>
      <c r="D74" s="61" t="s">
        <v>143</v>
      </c>
      <c r="E74" s="20">
        <f t="shared" si="0"/>
        <v>0</v>
      </c>
      <c r="F74" s="37"/>
      <c r="G74" s="37">
        <v>0</v>
      </c>
      <c r="H74" s="128">
        <v>0</v>
      </c>
      <c r="I74" s="37">
        <v>0</v>
      </c>
      <c r="J74" s="45">
        <v>0</v>
      </c>
      <c r="K74" s="43" t="s">
        <v>25</v>
      </c>
      <c r="L74" s="139">
        <f t="shared" si="14"/>
        <v>0</v>
      </c>
      <c r="N74" s="139">
        <f t="shared" si="11"/>
        <v>0</v>
      </c>
      <c r="O74" s="140">
        <f t="shared" si="12"/>
        <v>0</v>
      </c>
    </row>
    <row r="75" spans="1:17" s="65" customFormat="1" ht="15.6" hidden="1" outlineLevel="2" x14ac:dyDescent="0.3">
      <c r="A75" s="1"/>
      <c r="B75" s="60"/>
      <c r="C75" s="53" t="s">
        <v>144</v>
      </c>
      <c r="D75" s="61" t="s">
        <v>145</v>
      </c>
      <c r="E75" s="20">
        <f t="shared" ref="E75:E138" si="22">SUM(G75:J75)</f>
        <v>0</v>
      </c>
      <c r="F75" s="37"/>
      <c r="G75" s="37">
        <v>0</v>
      </c>
      <c r="H75" s="128">
        <v>0</v>
      </c>
      <c r="I75" s="37">
        <v>0</v>
      </c>
      <c r="J75" s="45">
        <v>0</v>
      </c>
      <c r="K75" s="43" t="s">
        <v>25</v>
      </c>
      <c r="L75" s="139">
        <f t="shared" si="14"/>
        <v>0</v>
      </c>
      <c r="N75" s="139">
        <f t="shared" si="11"/>
        <v>0</v>
      </c>
      <c r="O75" s="140">
        <f t="shared" si="12"/>
        <v>0</v>
      </c>
    </row>
    <row r="76" spans="1:17" s="66" customFormat="1" ht="15.6" hidden="1" outlineLevel="1" collapsed="1" x14ac:dyDescent="0.3">
      <c r="A76" s="30"/>
      <c r="B76" s="420" t="s">
        <v>146</v>
      </c>
      <c r="C76" s="421"/>
      <c r="D76" s="28" t="s">
        <v>147</v>
      </c>
      <c r="E76" s="20">
        <f t="shared" si="22"/>
        <v>0</v>
      </c>
      <c r="F76" s="59"/>
      <c r="G76" s="38">
        <v>0</v>
      </c>
      <c r="H76" s="127">
        <v>0</v>
      </c>
      <c r="I76" s="38">
        <v>0</v>
      </c>
      <c r="J76" s="44">
        <v>0</v>
      </c>
      <c r="K76" s="32" t="s">
        <v>25</v>
      </c>
      <c r="L76" s="139">
        <f t="shared" si="14"/>
        <v>0</v>
      </c>
      <c r="N76" s="139">
        <f t="shared" si="11"/>
        <v>0</v>
      </c>
      <c r="O76" s="140">
        <f t="shared" si="12"/>
        <v>0</v>
      </c>
    </row>
    <row r="77" spans="1:17" s="66" customFormat="1" ht="15.6" hidden="1" outlineLevel="1" x14ac:dyDescent="0.3">
      <c r="A77" s="30"/>
      <c r="B77" s="420" t="s">
        <v>148</v>
      </c>
      <c r="C77" s="421"/>
      <c r="D77" s="28" t="s">
        <v>149</v>
      </c>
      <c r="E77" s="20">
        <f t="shared" si="22"/>
        <v>0</v>
      </c>
      <c r="F77" s="59"/>
      <c r="G77" s="38">
        <v>0</v>
      </c>
      <c r="H77" s="127">
        <v>0</v>
      </c>
      <c r="I77" s="38">
        <v>0</v>
      </c>
      <c r="J77" s="44">
        <v>0</v>
      </c>
      <c r="K77" s="32" t="s">
        <v>25</v>
      </c>
      <c r="L77" s="139">
        <f t="shared" si="14"/>
        <v>0</v>
      </c>
      <c r="N77" s="139">
        <f t="shared" si="11"/>
        <v>0</v>
      </c>
      <c r="O77" s="140">
        <f t="shared" si="12"/>
        <v>0</v>
      </c>
    </row>
    <row r="78" spans="1:17" s="66" customFormat="1" ht="15.6" hidden="1" outlineLevel="1" x14ac:dyDescent="0.3">
      <c r="A78" s="30"/>
      <c r="B78" s="420" t="s">
        <v>150</v>
      </c>
      <c r="C78" s="421"/>
      <c r="D78" s="28" t="s">
        <v>151</v>
      </c>
      <c r="E78" s="20">
        <f t="shared" si="22"/>
        <v>0</v>
      </c>
      <c r="F78" s="59"/>
      <c r="G78" s="38">
        <v>0</v>
      </c>
      <c r="H78" s="127">
        <v>0</v>
      </c>
      <c r="I78" s="38">
        <v>0</v>
      </c>
      <c r="J78" s="44">
        <v>0</v>
      </c>
      <c r="K78" s="32" t="s">
        <v>25</v>
      </c>
      <c r="L78" s="139">
        <f t="shared" si="14"/>
        <v>0</v>
      </c>
      <c r="N78" s="139">
        <f t="shared" si="11"/>
        <v>0</v>
      </c>
      <c r="O78" s="140">
        <f t="shared" si="12"/>
        <v>0</v>
      </c>
    </row>
    <row r="79" spans="1:17" s="66" customFormat="1" ht="15.6" hidden="1" outlineLevel="1" x14ac:dyDescent="0.3">
      <c r="A79" s="30"/>
      <c r="B79" s="420" t="s">
        <v>152</v>
      </c>
      <c r="C79" s="421"/>
      <c r="D79" s="28" t="s">
        <v>153</v>
      </c>
      <c r="E79" s="20">
        <f t="shared" si="22"/>
        <v>0</v>
      </c>
      <c r="F79" s="59"/>
      <c r="G79" s="38">
        <v>0</v>
      </c>
      <c r="H79" s="127">
        <v>0</v>
      </c>
      <c r="I79" s="38">
        <v>0</v>
      </c>
      <c r="J79" s="44">
        <v>0</v>
      </c>
      <c r="K79" s="32" t="s">
        <v>25</v>
      </c>
      <c r="L79" s="139">
        <f t="shared" si="14"/>
        <v>0</v>
      </c>
      <c r="N79" s="139">
        <f t="shared" si="11"/>
        <v>0</v>
      </c>
      <c r="O79" s="140">
        <f t="shared" si="12"/>
        <v>0</v>
      </c>
    </row>
    <row r="80" spans="1:17" s="66" customFormat="1" ht="15.6" outlineLevel="1" x14ac:dyDescent="0.3">
      <c r="A80" s="30"/>
      <c r="B80" s="420" t="s">
        <v>154</v>
      </c>
      <c r="C80" s="421"/>
      <c r="D80" s="48" t="s">
        <v>155</v>
      </c>
      <c r="E80" s="217">
        <f t="shared" ref="E80:E81" si="23">SUM(G80:J80)</f>
        <v>30</v>
      </c>
      <c r="F80" s="50">
        <f>'executie BG aprobat_2020'!BC95</f>
        <v>0</v>
      </c>
      <c r="G80" s="49">
        <v>10</v>
      </c>
      <c r="H80" s="49">
        <v>10</v>
      </c>
      <c r="I80" s="49">
        <v>5</v>
      </c>
      <c r="J80" s="211">
        <v>5</v>
      </c>
      <c r="K80" s="125" t="s">
        <v>25</v>
      </c>
      <c r="L80" s="139">
        <f t="shared" si="14"/>
        <v>5</v>
      </c>
      <c r="M80" s="141">
        <f>6-G80-H80</f>
        <v>-14</v>
      </c>
      <c r="N80" s="139">
        <f t="shared" ref="N80:N103" si="24">G80+H80+M80</f>
        <v>6</v>
      </c>
      <c r="O80" s="140">
        <f t="shared" ref="O80:O103" si="25">E80-G80-H80-M80</f>
        <v>24</v>
      </c>
    </row>
    <row r="81" spans="1:15" s="66" customFormat="1" ht="15.6" outlineLevel="1" x14ac:dyDescent="0.3">
      <c r="A81" s="30"/>
      <c r="B81" s="420" t="s">
        <v>156</v>
      </c>
      <c r="C81" s="421"/>
      <c r="D81" s="48" t="s">
        <v>157</v>
      </c>
      <c r="E81" s="217">
        <f t="shared" si="23"/>
        <v>4</v>
      </c>
      <c r="F81" s="50">
        <f>'executie BG aprobat_2020'!BC99</f>
        <v>0.85680000000000001</v>
      </c>
      <c r="G81" s="49">
        <v>1</v>
      </c>
      <c r="H81" s="123">
        <v>1</v>
      </c>
      <c r="I81" s="123">
        <v>1</v>
      </c>
      <c r="J81" s="211">
        <v>1</v>
      </c>
      <c r="K81" s="125" t="s">
        <v>25</v>
      </c>
      <c r="L81" s="139">
        <f t="shared" ref="L81:L103" si="26">E81-G81-H81-I81</f>
        <v>1</v>
      </c>
      <c r="N81" s="139">
        <f t="shared" si="24"/>
        <v>2</v>
      </c>
      <c r="O81" s="140">
        <f t="shared" si="25"/>
        <v>2</v>
      </c>
    </row>
    <row r="82" spans="1:15" s="66" customFormat="1" ht="15" hidden="1" customHeight="1" outlineLevel="1" x14ac:dyDescent="0.3">
      <c r="A82" s="30"/>
      <c r="B82" s="420" t="s">
        <v>158</v>
      </c>
      <c r="C82" s="421"/>
      <c r="D82" s="28" t="s">
        <v>159</v>
      </c>
      <c r="E82" s="20">
        <v>0</v>
      </c>
      <c r="F82" s="59"/>
      <c r="G82" s="51"/>
      <c r="H82" s="127"/>
      <c r="I82" s="51"/>
      <c r="J82" s="63"/>
      <c r="K82" s="32" t="s">
        <v>25</v>
      </c>
      <c r="L82" s="139">
        <f t="shared" si="26"/>
        <v>0</v>
      </c>
      <c r="N82" s="139">
        <f t="shared" si="24"/>
        <v>0</v>
      </c>
      <c r="O82" s="140">
        <f t="shared" si="25"/>
        <v>0</v>
      </c>
    </row>
    <row r="83" spans="1:15" s="30" customFormat="1" ht="15.6" hidden="1" outlineLevel="1" x14ac:dyDescent="0.3">
      <c r="B83" s="420" t="s">
        <v>160</v>
      </c>
      <c r="C83" s="421"/>
      <c r="D83" s="28" t="s">
        <v>161</v>
      </c>
      <c r="E83" s="20">
        <f t="shared" si="22"/>
        <v>0</v>
      </c>
      <c r="F83" s="59"/>
      <c r="G83" s="51"/>
      <c r="H83" s="127"/>
      <c r="I83" s="51"/>
      <c r="J83" s="63"/>
      <c r="K83" s="32" t="s">
        <v>25</v>
      </c>
      <c r="L83" s="139">
        <f t="shared" si="26"/>
        <v>0</v>
      </c>
      <c r="N83" s="139">
        <f t="shared" si="24"/>
        <v>0</v>
      </c>
      <c r="O83" s="140">
        <f t="shared" si="25"/>
        <v>0</v>
      </c>
    </row>
    <row r="84" spans="1:15" s="30" customFormat="1" ht="15.6" hidden="1" outlineLevel="1" x14ac:dyDescent="0.3">
      <c r="B84" s="420" t="s">
        <v>162</v>
      </c>
      <c r="C84" s="421"/>
      <c r="D84" s="28" t="s">
        <v>163</v>
      </c>
      <c r="E84" s="20">
        <f t="shared" si="22"/>
        <v>0</v>
      </c>
      <c r="F84" s="59"/>
      <c r="G84" s="51"/>
      <c r="H84" s="127"/>
      <c r="I84" s="51"/>
      <c r="J84" s="63"/>
      <c r="K84" s="32" t="s">
        <v>25</v>
      </c>
      <c r="L84" s="139">
        <f t="shared" si="26"/>
        <v>0</v>
      </c>
      <c r="N84" s="139">
        <f t="shared" si="24"/>
        <v>0</v>
      </c>
      <c r="O84" s="140">
        <f t="shared" si="25"/>
        <v>0</v>
      </c>
    </row>
    <row r="85" spans="1:15" s="30" customFormat="1" ht="30" hidden="1" customHeight="1" outlineLevel="1" x14ac:dyDescent="0.3">
      <c r="B85" s="408" t="s">
        <v>164</v>
      </c>
      <c r="C85" s="409"/>
      <c r="D85" s="28" t="s">
        <v>165</v>
      </c>
      <c r="E85" s="20">
        <f t="shared" si="22"/>
        <v>0</v>
      </c>
      <c r="F85" s="59"/>
      <c r="G85" s="51"/>
      <c r="H85" s="127"/>
      <c r="I85" s="51"/>
      <c r="J85" s="63"/>
      <c r="K85" s="32" t="s">
        <v>25</v>
      </c>
      <c r="L85" s="139">
        <f t="shared" si="26"/>
        <v>0</v>
      </c>
      <c r="N85" s="139">
        <f t="shared" si="24"/>
        <v>0</v>
      </c>
      <c r="O85" s="140">
        <f t="shared" si="25"/>
        <v>0</v>
      </c>
    </row>
    <row r="86" spans="1:15" s="30" customFormat="1" ht="25.5" hidden="1" customHeight="1" outlineLevel="1" x14ac:dyDescent="0.3">
      <c r="B86" s="420" t="s">
        <v>166</v>
      </c>
      <c r="C86" s="421"/>
      <c r="D86" s="28" t="s">
        <v>167</v>
      </c>
      <c r="E86" s="20">
        <f t="shared" si="22"/>
        <v>0</v>
      </c>
      <c r="F86" s="59"/>
      <c r="G86" s="51"/>
      <c r="H86" s="127"/>
      <c r="I86" s="51"/>
      <c r="J86" s="63"/>
      <c r="K86" s="32" t="s">
        <v>25</v>
      </c>
      <c r="L86" s="139">
        <f t="shared" si="26"/>
        <v>0</v>
      </c>
      <c r="N86" s="139">
        <f t="shared" si="24"/>
        <v>0</v>
      </c>
      <c r="O86" s="140">
        <f t="shared" si="25"/>
        <v>0</v>
      </c>
    </row>
    <row r="87" spans="1:15" s="30" customFormat="1" ht="15.6" hidden="1" outlineLevel="1" x14ac:dyDescent="0.3">
      <c r="B87" s="420" t="s">
        <v>168</v>
      </c>
      <c r="C87" s="421"/>
      <c r="D87" s="28" t="s">
        <v>169</v>
      </c>
      <c r="E87" s="20">
        <f t="shared" si="22"/>
        <v>0</v>
      </c>
      <c r="F87" s="59"/>
      <c r="G87" s="51"/>
      <c r="H87" s="127"/>
      <c r="I87" s="51"/>
      <c r="J87" s="63"/>
      <c r="K87" s="32" t="s">
        <v>25</v>
      </c>
      <c r="L87" s="139">
        <f t="shared" si="26"/>
        <v>0</v>
      </c>
      <c r="N87" s="139">
        <f t="shared" si="24"/>
        <v>0</v>
      </c>
      <c r="O87" s="140">
        <f t="shared" si="25"/>
        <v>0</v>
      </c>
    </row>
    <row r="88" spans="1:15" s="30" customFormat="1" ht="15.6" hidden="1" outlineLevel="1" x14ac:dyDescent="0.3">
      <c r="B88" s="420" t="s">
        <v>170</v>
      </c>
      <c r="C88" s="421"/>
      <c r="D88" s="28" t="s">
        <v>171</v>
      </c>
      <c r="E88" s="20">
        <f t="shared" si="22"/>
        <v>0</v>
      </c>
      <c r="F88" s="59"/>
      <c r="G88" s="51"/>
      <c r="H88" s="127"/>
      <c r="I88" s="51"/>
      <c r="J88" s="63"/>
      <c r="K88" s="32" t="s">
        <v>25</v>
      </c>
      <c r="L88" s="139">
        <f t="shared" si="26"/>
        <v>0</v>
      </c>
      <c r="N88" s="139">
        <f t="shared" si="24"/>
        <v>0</v>
      </c>
      <c r="O88" s="140">
        <f t="shared" si="25"/>
        <v>0</v>
      </c>
    </row>
    <row r="89" spans="1:15" s="30" customFormat="1" ht="15.6" hidden="1" outlineLevel="1" x14ac:dyDescent="0.3">
      <c r="B89" s="420" t="s">
        <v>172</v>
      </c>
      <c r="C89" s="421"/>
      <c r="D89" s="28" t="s">
        <v>173</v>
      </c>
      <c r="E89" s="20">
        <f t="shared" si="22"/>
        <v>0</v>
      </c>
      <c r="F89" s="59"/>
      <c r="G89" s="51"/>
      <c r="H89" s="127"/>
      <c r="I89" s="51"/>
      <c r="J89" s="63"/>
      <c r="K89" s="32" t="s">
        <v>25</v>
      </c>
      <c r="L89" s="139">
        <f t="shared" si="26"/>
        <v>0</v>
      </c>
      <c r="N89" s="139">
        <f t="shared" si="24"/>
        <v>0</v>
      </c>
      <c r="O89" s="140">
        <f t="shared" si="25"/>
        <v>0</v>
      </c>
    </row>
    <row r="90" spans="1:15" s="30" customFormat="1" ht="24.75" hidden="1" customHeight="1" outlineLevel="1" x14ac:dyDescent="0.3">
      <c r="B90" s="408" t="s">
        <v>174</v>
      </c>
      <c r="C90" s="409"/>
      <c r="D90" s="28" t="s">
        <v>175</v>
      </c>
      <c r="E90" s="20">
        <f t="shared" si="22"/>
        <v>0</v>
      </c>
      <c r="F90" s="59"/>
      <c r="G90" s="51"/>
      <c r="H90" s="127"/>
      <c r="I90" s="51"/>
      <c r="J90" s="63"/>
      <c r="K90" s="32" t="s">
        <v>25</v>
      </c>
      <c r="L90" s="139">
        <f t="shared" si="26"/>
        <v>0</v>
      </c>
      <c r="N90" s="139">
        <f t="shared" si="24"/>
        <v>0</v>
      </c>
      <c r="O90" s="140">
        <f t="shared" si="25"/>
        <v>0</v>
      </c>
    </row>
    <row r="91" spans="1:15" ht="15.6" hidden="1" outlineLevel="2" x14ac:dyDescent="0.3">
      <c r="B91" s="52"/>
      <c r="C91" s="53" t="s">
        <v>176</v>
      </c>
      <c r="D91" s="61" t="s">
        <v>177</v>
      </c>
      <c r="E91" s="20">
        <f t="shared" si="22"/>
        <v>0</v>
      </c>
      <c r="F91" s="38"/>
      <c r="G91" s="38"/>
      <c r="H91" s="127"/>
      <c r="I91" s="38"/>
      <c r="J91" s="44"/>
      <c r="K91" s="39" t="s">
        <v>25</v>
      </c>
      <c r="L91" s="139">
        <f t="shared" si="26"/>
        <v>0</v>
      </c>
      <c r="N91" s="139">
        <f t="shared" si="24"/>
        <v>0</v>
      </c>
      <c r="O91" s="140">
        <f t="shared" si="25"/>
        <v>0</v>
      </c>
    </row>
    <row r="92" spans="1:15" ht="15.6" hidden="1" outlineLevel="2" x14ac:dyDescent="0.3">
      <c r="B92" s="52"/>
      <c r="C92" s="53" t="s">
        <v>178</v>
      </c>
      <c r="D92" s="61" t="s">
        <v>179</v>
      </c>
      <c r="E92" s="20">
        <f t="shared" si="22"/>
        <v>0</v>
      </c>
      <c r="F92" s="38"/>
      <c r="G92" s="38"/>
      <c r="H92" s="127"/>
      <c r="I92" s="38"/>
      <c r="J92" s="44"/>
      <c r="K92" s="39" t="s">
        <v>25</v>
      </c>
      <c r="L92" s="139">
        <f t="shared" si="26"/>
        <v>0</v>
      </c>
      <c r="N92" s="139">
        <f t="shared" si="24"/>
        <v>0</v>
      </c>
      <c r="O92" s="140">
        <f t="shared" si="25"/>
        <v>0</v>
      </c>
    </row>
    <row r="93" spans="1:15" ht="15.6" hidden="1" outlineLevel="1" collapsed="1" x14ac:dyDescent="0.3">
      <c r="B93" s="426" t="s">
        <v>180</v>
      </c>
      <c r="C93" s="427"/>
      <c r="D93" s="28" t="s">
        <v>181</v>
      </c>
      <c r="E93" s="20">
        <f t="shared" si="22"/>
        <v>0</v>
      </c>
      <c r="F93" s="38"/>
      <c r="G93" s="67"/>
      <c r="H93" s="127"/>
      <c r="I93" s="67"/>
      <c r="J93" s="68"/>
      <c r="K93" s="39" t="s">
        <v>25</v>
      </c>
      <c r="L93" s="139">
        <f t="shared" si="26"/>
        <v>0</v>
      </c>
      <c r="N93" s="139">
        <f t="shared" si="24"/>
        <v>0</v>
      </c>
      <c r="O93" s="140">
        <f t="shared" si="25"/>
        <v>0</v>
      </c>
    </row>
    <row r="94" spans="1:15" ht="15.6" hidden="1" outlineLevel="1" x14ac:dyDescent="0.3">
      <c r="B94" s="420" t="s">
        <v>182</v>
      </c>
      <c r="C94" s="421"/>
      <c r="D94" s="28" t="s">
        <v>183</v>
      </c>
      <c r="E94" s="20">
        <f t="shared" si="22"/>
        <v>0</v>
      </c>
      <c r="F94" s="38"/>
      <c r="G94" s="67"/>
      <c r="H94" s="127"/>
      <c r="I94" s="67"/>
      <c r="J94" s="68"/>
      <c r="K94" s="39" t="s">
        <v>25</v>
      </c>
      <c r="L94" s="139">
        <f t="shared" si="26"/>
        <v>0</v>
      </c>
      <c r="N94" s="139">
        <f t="shared" si="24"/>
        <v>0</v>
      </c>
      <c r="O94" s="140">
        <f t="shared" si="25"/>
        <v>0</v>
      </c>
    </row>
    <row r="95" spans="1:15" ht="39.75" customHeight="1" outlineLevel="1" x14ac:dyDescent="0.3">
      <c r="B95" s="420" t="s">
        <v>184</v>
      </c>
      <c r="C95" s="421"/>
      <c r="D95" s="28" t="s">
        <v>185</v>
      </c>
      <c r="E95" s="217">
        <f t="shared" si="22"/>
        <v>52</v>
      </c>
      <c r="F95" s="50">
        <f t="shared" ref="F95:J95" si="27">SUM(F96:F103)</f>
        <v>0</v>
      </c>
      <c r="G95" s="49">
        <f t="shared" si="27"/>
        <v>19.5</v>
      </c>
      <c r="H95" s="49">
        <f t="shared" si="27"/>
        <v>12.5</v>
      </c>
      <c r="I95" s="49">
        <f t="shared" si="27"/>
        <v>10</v>
      </c>
      <c r="J95" s="49">
        <f t="shared" si="27"/>
        <v>10</v>
      </c>
      <c r="K95" s="43" t="s">
        <v>25</v>
      </c>
      <c r="L95" s="139">
        <f t="shared" si="26"/>
        <v>10</v>
      </c>
      <c r="N95" s="139">
        <f t="shared" si="24"/>
        <v>32</v>
      </c>
      <c r="O95" s="140">
        <f t="shared" si="25"/>
        <v>20</v>
      </c>
    </row>
    <row r="96" spans="1:15" ht="15.6" hidden="1" outlineLevel="2" x14ac:dyDescent="0.3">
      <c r="B96" s="52"/>
      <c r="C96" s="53" t="s">
        <v>186</v>
      </c>
      <c r="D96" s="61" t="s">
        <v>187</v>
      </c>
      <c r="E96" s="20">
        <f t="shared" si="22"/>
        <v>0</v>
      </c>
      <c r="F96" s="38"/>
      <c r="G96" s="38">
        <v>0</v>
      </c>
      <c r="H96" s="127">
        <v>0</v>
      </c>
      <c r="I96" s="38">
        <v>0</v>
      </c>
      <c r="J96" s="44">
        <v>0</v>
      </c>
      <c r="K96" s="39" t="s">
        <v>25</v>
      </c>
      <c r="L96" s="139">
        <f t="shared" si="26"/>
        <v>0</v>
      </c>
      <c r="N96" s="139">
        <f t="shared" si="24"/>
        <v>0</v>
      </c>
      <c r="O96" s="140">
        <f t="shared" si="25"/>
        <v>0</v>
      </c>
    </row>
    <row r="97" spans="2:15" ht="15.6" hidden="1" outlineLevel="2" x14ac:dyDescent="0.3">
      <c r="B97" s="60"/>
      <c r="C97" s="53" t="s">
        <v>188</v>
      </c>
      <c r="D97" s="61" t="s">
        <v>189</v>
      </c>
      <c r="E97" s="20">
        <f t="shared" si="22"/>
        <v>0</v>
      </c>
      <c r="F97" s="38"/>
      <c r="G97" s="38">
        <v>0</v>
      </c>
      <c r="H97" s="127">
        <v>0</v>
      </c>
      <c r="I97" s="38">
        <v>0</v>
      </c>
      <c r="J97" s="44">
        <v>0</v>
      </c>
      <c r="K97" s="39" t="s">
        <v>25</v>
      </c>
      <c r="L97" s="139">
        <f t="shared" si="26"/>
        <v>0</v>
      </c>
      <c r="N97" s="139">
        <f t="shared" si="24"/>
        <v>0</v>
      </c>
      <c r="O97" s="140">
        <f t="shared" si="25"/>
        <v>0</v>
      </c>
    </row>
    <row r="98" spans="2:15" ht="15.6" outlineLevel="2" x14ac:dyDescent="0.3">
      <c r="B98" s="60"/>
      <c r="C98" s="53" t="s">
        <v>190</v>
      </c>
      <c r="D98" s="61" t="s">
        <v>191</v>
      </c>
      <c r="E98" s="217">
        <f t="shared" si="22"/>
        <v>2</v>
      </c>
      <c r="F98" s="37">
        <f>'executie BG aprobat_2020'!BC101</f>
        <v>0</v>
      </c>
      <c r="G98" s="37">
        <v>2</v>
      </c>
      <c r="H98" s="128">
        <v>0</v>
      </c>
      <c r="I98" s="37">
        <v>0</v>
      </c>
      <c r="J98" s="45">
        <v>0</v>
      </c>
      <c r="K98" s="43" t="s">
        <v>25</v>
      </c>
      <c r="L98" s="139">
        <f t="shared" si="26"/>
        <v>0</v>
      </c>
      <c r="N98" s="139">
        <f t="shared" si="24"/>
        <v>2</v>
      </c>
      <c r="O98" s="140">
        <f t="shared" si="25"/>
        <v>0</v>
      </c>
    </row>
    <row r="99" spans="2:15" ht="15.6" hidden="1" outlineLevel="2" x14ac:dyDescent="0.3">
      <c r="B99" s="60"/>
      <c r="C99" s="53" t="s">
        <v>192</v>
      </c>
      <c r="D99" s="61" t="s">
        <v>193</v>
      </c>
      <c r="E99" s="20">
        <f t="shared" si="22"/>
        <v>0</v>
      </c>
      <c r="F99" s="38"/>
      <c r="G99" s="38">
        <v>0</v>
      </c>
      <c r="H99" s="127">
        <v>0</v>
      </c>
      <c r="I99" s="38">
        <v>0</v>
      </c>
      <c r="J99" s="44">
        <v>0</v>
      </c>
      <c r="K99" s="39" t="s">
        <v>25</v>
      </c>
      <c r="L99" s="139">
        <f t="shared" si="26"/>
        <v>0</v>
      </c>
      <c r="N99" s="139">
        <f t="shared" si="24"/>
        <v>0</v>
      </c>
      <c r="O99" s="140">
        <f t="shared" si="25"/>
        <v>0</v>
      </c>
    </row>
    <row r="100" spans="2:15" ht="15.6" hidden="1" outlineLevel="2" x14ac:dyDescent="0.3">
      <c r="B100" s="60"/>
      <c r="C100" s="53" t="s">
        <v>194</v>
      </c>
      <c r="D100" s="61" t="s">
        <v>195</v>
      </c>
      <c r="E100" s="20">
        <f t="shared" si="22"/>
        <v>0</v>
      </c>
      <c r="F100" s="38"/>
      <c r="G100" s="38">
        <v>0</v>
      </c>
      <c r="H100" s="127">
        <v>0</v>
      </c>
      <c r="I100" s="38">
        <v>0</v>
      </c>
      <c r="J100" s="44">
        <v>0</v>
      </c>
      <c r="K100" s="39" t="s">
        <v>25</v>
      </c>
      <c r="L100" s="139">
        <f t="shared" si="26"/>
        <v>0</v>
      </c>
      <c r="N100" s="139">
        <f t="shared" si="24"/>
        <v>0</v>
      </c>
      <c r="O100" s="140">
        <f t="shared" si="25"/>
        <v>0</v>
      </c>
    </row>
    <row r="101" spans="2:15" ht="15.6" hidden="1" outlineLevel="2" x14ac:dyDescent="0.3">
      <c r="B101" s="60"/>
      <c r="C101" s="53" t="s">
        <v>196</v>
      </c>
      <c r="D101" s="61" t="s">
        <v>197</v>
      </c>
      <c r="E101" s="20">
        <f t="shared" si="22"/>
        <v>0</v>
      </c>
      <c r="F101" s="38"/>
      <c r="G101" s="38">
        <v>0</v>
      </c>
      <c r="H101" s="127">
        <v>0</v>
      </c>
      <c r="I101" s="38">
        <v>0</v>
      </c>
      <c r="J101" s="44">
        <v>0</v>
      </c>
      <c r="K101" s="39" t="s">
        <v>25</v>
      </c>
      <c r="L101" s="139">
        <f t="shared" si="26"/>
        <v>0</v>
      </c>
      <c r="N101" s="139">
        <f t="shared" si="24"/>
        <v>0</v>
      </c>
      <c r="O101" s="140">
        <f t="shared" si="25"/>
        <v>0</v>
      </c>
    </row>
    <row r="102" spans="2:15" ht="15.6" hidden="1" outlineLevel="2" x14ac:dyDescent="0.3">
      <c r="B102" s="60"/>
      <c r="C102" s="53" t="s">
        <v>198</v>
      </c>
      <c r="D102" s="61" t="s">
        <v>199</v>
      </c>
      <c r="E102" s="20">
        <f t="shared" si="22"/>
        <v>0</v>
      </c>
      <c r="F102" s="38"/>
      <c r="G102" s="38">
        <v>0</v>
      </c>
      <c r="H102" s="127">
        <v>0</v>
      </c>
      <c r="I102" s="38">
        <v>0</v>
      </c>
      <c r="J102" s="44">
        <v>0</v>
      </c>
      <c r="K102" s="39" t="s">
        <v>25</v>
      </c>
      <c r="L102" s="139">
        <f t="shared" si="26"/>
        <v>0</v>
      </c>
      <c r="N102" s="139">
        <f t="shared" si="24"/>
        <v>0</v>
      </c>
      <c r="O102" s="140">
        <f t="shared" si="25"/>
        <v>0</v>
      </c>
    </row>
    <row r="103" spans="2:15" ht="15.6" outlineLevel="2" x14ac:dyDescent="0.3">
      <c r="B103" s="52"/>
      <c r="C103" s="53" t="s">
        <v>200</v>
      </c>
      <c r="D103" s="61" t="s">
        <v>201</v>
      </c>
      <c r="E103" s="217">
        <f t="shared" si="22"/>
        <v>50</v>
      </c>
      <c r="F103" s="37">
        <f>'executie BG aprobat_2020'!BC104</f>
        <v>0</v>
      </c>
      <c r="G103" s="37">
        <f>50*G3/100</f>
        <v>17.5</v>
      </c>
      <c r="H103" s="37">
        <f t="shared" ref="H103:J103" si="28">50*H3/100</f>
        <v>12.5</v>
      </c>
      <c r="I103" s="37">
        <f t="shared" si="28"/>
        <v>10</v>
      </c>
      <c r="J103" s="37">
        <f t="shared" si="28"/>
        <v>10</v>
      </c>
      <c r="K103" s="43" t="s">
        <v>25</v>
      </c>
      <c r="L103" s="139">
        <f t="shared" si="26"/>
        <v>10</v>
      </c>
      <c r="N103" s="139">
        <f t="shared" si="24"/>
        <v>30</v>
      </c>
      <c r="O103" s="140">
        <f t="shared" si="25"/>
        <v>20</v>
      </c>
    </row>
    <row r="104" spans="2:15" ht="16.5" hidden="1" customHeight="1" x14ac:dyDescent="0.3">
      <c r="B104" s="408" t="s">
        <v>202</v>
      </c>
      <c r="C104" s="409"/>
      <c r="D104" s="28" t="s">
        <v>203</v>
      </c>
      <c r="E104" s="20">
        <f t="shared" si="22"/>
        <v>0</v>
      </c>
      <c r="F104" s="38"/>
      <c r="G104" s="67"/>
      <c r="H104" s="67"/>
      <c r="I104" s="67"/>
      <c r="J104" s="68"/>
      <c r="K104" s="27"/>
    </row>
    <row r="105" spans="2:15" ht="15.6" hidden="1" outlineLevel="1" x14ac:dyDescent="0.3">
      <c r="B105" s="420" t="s">
        <v>204</v>
      </c>
      <c r="C105" s="421"/>
      <c r="D105" s="28" t="s">
        <v>205</v>
      </c>
      <c r="E105" s="20">
        <f t="shared" si="22"/>
        <v>0</v>
      </c>
      <c r="F105" s="59">
        <f>SUM(F106:F107)</f>
        <v>0</v>
      </c>
      <c r="G105" s="51">
        <f>SUM(G106:G107)</f>
        <v>0</v>
      </c>
      <c r="H105" s="51">
        <f>SUM(H106:H107)</f>
        <v>0</v>
      </c>
      <c r="I105" s="51">
        <f>SUM(I106:I107)</f>
        <v>0</v>
      </c>
      <c r="J105" s="51">
        <f>SUM(J106:J107)</f>
        <v>0</v>
      </c>
      <c r="K105" s="39" t="s">
        <v>25</v>
      </c>
      <c r="L105" s="139">
        <f t="shared" ref="L105:L117" si="29">E105-G105-H105-I105</f>
        <v>0</v>
      </c>
      <c r="N105" s="139">
        <f t="shared" ref="N105:N117" si="30">G105+H105+M105</f>
        <v>0</v>
      </c>
      <c r="O105" s="140">
        <f t="shared" ref="O105:O117" si="31">E105-G105-H105-M105</f>
        <v>0</v>
      </c>
    </row>
    <row r="106" spans="2:15" ht="15.6" hidden="1" outlineLevel="2" x14ac:dyDescent="0.3">
      <c r="B106" s="52"/>
      <c r="C106" s="70" t="s">
        <v>206</v>
      </c>
      <c r="D106" s="71" t="s">
        <v>207</v>
      </c>
      <c r="E106" s="20">
        <f t="shared" si="22"/>
        <v>0</v>
      </c>
      <c r="F106" s="38"/>
      <c r="G106" s="67"/>
      <c r="H106" s="127"/>
      <c r="I106" s="67"/>
      <c r="J106" s="68"/>
      <c r="K106" s="39" t="s">
        <v>25</v>
      </c>
      <c r="L106" s="139">
        <f t="shared" si="29"/>
        <v>0</v>
      </c>
      <c r="N106" s="139">
        <f t="shared" si="30"/>
        <v>0</v>
      </c>
      <c r="O106" s="140">
        <f t="shared" si="31"/>
        <v>0</v>
      </c>
    </row>
    <row r="107" spans="2:15" ht="15.6" hidden="1" outlineLevel="2" x14ac:dyDescent="0.3">
      <c r="B107" s="52"/>
      <c r="C107" s="70" t="s">
        <v>208</v>
      </c>
      <c r="D107" s="71" t="s">
        <v>209</v>
      </c>
      <c r="E107" s="20">
        <f t="shared" si="22"/>
        <v>0</v>
      </c>
      <c r="F107" s="38"/>
      <c r="G107" s="67"/>
      <c r="H107" s="127"/>
      <c r="I107" s="67"/>
      <c r="J107" s="68"/>
      <c r="K107" s="39" t="s">
        <v>25</v>
      </c>
      <c r="L107" s="139">
        <f t="shared" si="29"/>
        <v>0</v>
      </c>
      <c r="N107" s="139">
        <f t="shared" si="30"/>
        <v>0</v>
      </c>
      <c r="O107" s="140">
        <f t="shared" si="31"/>
        <v>0</v>
      </c>
    </row>
    <row r="108" spans="2:15" ht="31.5" hidden="1" customHeight="1" outlineLevel="1" x14ac:dyDescent="0.3">
      <c r="B108" s="420" t="s">
        <v>210</v>
      </c>
      <c r="C108" s="421"/>
      <c r="D108" s="28" t="s">
        <v>211</v>
      </c>
      <c r="E108" s="20">
        <f t="shared" si="22"/>
        <v>0</v>
      </c>
      <c r="F108" s="59">
        <f>SUM(F109:F112)</f>
        <v>0</v>
      </c>
      <c r="G108" s="51">
        <f>SUM(G109:G112)</f>
        <v>0</v>
      </c>
      <c r="H108" s="51">
        <f>SUM(H109:H112)</f>
        <v>0</v>
      </c>
      <c r="I108" s="51">
        <f>SUM(I109:I112)</f>
        <v>0</v>
      </c>
      <c r="J108" s="51">
        <f>SUM(J109:J112)</f>
        <v>0</v>
      </c>
      <c r="K108" s="39" t="s">
        <v>25</v>
      </c>
      <c r="L108" s="139">
        <f t="shared" si="29"/>
        <v>0</v>
      </c>
      <c r="N108" s="139">
        <f t="shared" si="30"/>
        <v>0</v>
      </c>
      <c r="O108" s="140">
        <f t="shared" si="31"/>
        <v>0</v>
      </c>
    </row>
    <row r="109" spans="2:15" ht="15.6" hidden="1" outlineLevel="2" x14ac:dyDescent="0.3">
      <c r="B109" s="72"/>
      <c r="C109" s="70" t="s">
        <v>212</v>
      </c>
      <c r="D109" s="71" t="s">
        <v>213</v>
      </c>
      <c r="E109" s="20">
        <f t="shared" si="22"/>
        <v>0</v>
      </c>
      <c r="F109" s="38"/>
      <c r="G109" s="67"/>
      <c r="H109" s="127"/>
      <c r="I109" s="67"/>
      <c r="J109" s="68"/>
      <c r="K109" s="39" t="s">
        <v>25</v>
      </c>
      <c r="L109" s="139">
        <f t="shared" si="29"/>
        <v>0</v>
      </c>
      <c r="N109" s="139">
        <f t="shared" si="30"/>
        <v>0</v>
      </c>
      <c r="O109" s="140">
        <f t="shared" si="31"/>
        <v>0</v>
      </c>
    </row>
    <row r="110" spans="2:15" ht="15.6" hidden="1" outlineLevel="2" x14ac:dyDescent="0.3">
      <c r="B110" s="52"/>
      <c r="C110" s="73" t="s">
        <v>214</v>
      </c>
      <c r="D110" s="71" t="s">
        <v>215</v>
      </c>
      <c r="E110" s="20">
        <f t="shared" si="22"/>
        <v>0</v>
      </c>
      <c r="F110" s="38"/>
      <c r="G110" s="67"/>
      <c r="H110" s="127"/>
      <c r="I110" s="67"/>
      <c r="J110" s="68"/>
      <c r="K110" s="39" t="s">
        <v>25</v>
      </c>
      <c r="L110" s="139">
        <f t="shared" si="29"/>
        <v>0</v>
      </c>
      <c r="N110" s="139">
        <f t="shared" si="30"/>
        <v>0</v>
      </c>
      <c r="O110" s="140">
        <f t="shared" si="31"/>
        <v>0</v>
      </c>
    </row>
    <row r="111" spans="2:15" ht="15.6" hidden="1" outlineLevel="2" x14ac:dyDescent="0.3">
      <c r="B111" s="52"/>
      <c r="C111" s="74" t="s">
        <v>216</v>
      </c>
      <c r="D111" s="71" t="s">
        <v>217</v>
      </c>
      <c r="E111" s="20">
        <f t="shared" si="22"/>
        <v>0</v>
      </c>
      <c r="F111" s="38"/>
      <c r="G111" s="67"/>
      <c r="H111" s="127"/>
      <c r="I111" s="67"/>
      <c r="J111" s="68"/>
      <c r="K111" s="39" t="s">
        <v>25</v>
      </c>
      <c r="L111" s="139">
        <f t="shared" si="29"/>
        <v>0</v>
      </c>
      <c r="N111" s="139">
        <f t="shared" si="30"/>
        <v>0</v>
      </c>
      <c r="O111" s="140">
        <f t="shared" si="31"/>
        <v>0</v>
      </c>
    </row>
    <row r="112" spans="2:15" ht="15.6" hidden="1" outlineLevel="2" x14ac:dyDescent="0.3">
      <c r="B112" s="52"/>
      <c r="C112" s="74" t="s">
        <v>218</v>
      </c>
      <c r="D112" s="71" t="s">
        <v>219</v>
      </c>
      <c r="E112" s="20">
        <f t="shared" si="22"/>
        <v>0</v>
      </c>
      <c r="F112" s="38"/>
      <c r="G112" s="67"/>
      <c r="H112" s="127"/>
      <c r="I112" s="67"/>
      <c r="J112" s="68"/>
      <c r="K112" s="39" t="s">
        <v>25</v>
      </c>
      <c r="L112" s="139">
        <f t="shared" si="29"/>
        <v>0</v>
      </c>
      <c r="N112" s="139">
        <f t="shared" si="30"/>
        <v>0</v>
      </c>
      <c r="O112" s="140">
        <f t="shared" si="31"/>
        <v>0</v>
      </c>
    </row>
    <row r="113" spans="2:15" ht="15.6" hidden="1" outlineLevel="1" x14ac:dyDescent="0.3">
      <c r="B113" s="420" t="s">
        <v>220</v>
      </c>
      <c r="C113" s="421"/>
      <c r="D113" s="28" t="s">
        <v>221</v>
      </c>
      <c r="E113" s="20">
        <f t="shared" si="22"/>
        <v>0</v>
      </c>
      <c r="F113" s="59">
        <f>SUM(F114:F117)</f>
        <v>0</v>
      </c>
      <c r="G113" s="51">
        <f>SUM(G114:G117)</f>
        <v>0</v>
      </c>
      <c r="H113" s="51">
        <f>SUM(H114:H117)</f>
        <v>0</v>
      </c>
      <c r="I113" s="51">
        <f>SUM(I114:I117)</f>
        <v>0</v>
      </c>
      <c r="J113" s="51">
        <f>SUM(J114:J117)</f>
        <v>0</v>
      </c>
      <c r="K113" s="39" t="s">
        <v>25</v>
      </c>
      <c r="L113" s="139">
        <f t="shared" si="29"/>
        <v>0</v>
      </c>
      <c r="N113" s="139">
        <f t="shared" si="30"/>
        <v>0</v>
      </c>
      <c r="O113" s="140">
        <f t="shared" si="31"/>
        <v>0</v>
      </c>
    </row>
    <row r="114" spans="2:15" ht="15.6" hidden="1" outlineLevel="2" x14ac:dyDescent="0.3">
      <c r="B114" s="75"/>
      <c r="C114" s="70" t="s">
        <v>222</v>
      </c>
      <c r="D114" s="71" t="s">
        <v>223</v>
      </c>
      <c r="E114" s="20">
        <f t="shared" si="22"/>
        <v>0</v>
      </c>
      <c r="F114" s="38"/>
      <c r="G114" s="67"/>
      <c r="H114" s="127"/>
      <c r="I114" s="67"/>
      <c r="J114" s="68"/>
      <c r="K114" s="39" t="s">
        <v>25</v>
      </c>
      <c r="L114" s="139">
        <f t="shared" si="29"/>
        <v>0</v>
      </c>
      <c r="N114" s="139">
        <f t="shared" si="30"/>
        <v>0</v>
      </c>
      <c r="O114" s="140">
        <f t="shared" si="31"/>
        <v>0</v>
      </c>
    </row>
    <row r="115" spans="2:15" ht="15.6" hidden="1" outlineLevel="2" x14ac:dyDescent="0.3">
      <c r="B115" s="52"/>
      <c r="C115" s="70" t="s">
        <v>224</v>
      </c>
      <c r="D115" s="71" t="s">
        <v>225</v>
      </c>
      <c r="E115" s="20">
        <f t="shared" si="22"/>
        <v>0</v>
      </c>
      <c r="F115" s="38"/>
      <c r="G115" s="67"/>
      <c r="H115" s="127"/>
      <c r="I115" s="67"/>
      <c r="J115" s="68"/>
      <c r="K115" s="39" t="s">
        <v>25</v>
      </c>
      <c r="L115" s="139">
        <f t="shared" si="29"/>
        <v>0</v>
      </c>
      <c r="N115" s="139">
        <f t="shared" si="30"/>
        <v>0</v>
      </c>
      <c r="O115" s="140">
        <f t="shared" si="31"/>
        <v>0</v>
      </c>
    </row>
    <row r="116" spans="2:15" ht="19.5" hidden="1" customHeight="1" outlineLevel="2" x14ac:dyDescent="0.3">
      <c r="B116" s="52"/>
      <c r="C116" s="73" t="s">
        <v>226</v>
      </c>
      <c r="D116" s="71" t="s">
        <v>227</v>
      </c>
      <c r="E116" s="20">
        <f t="shared" si="22"/>
        <v>0</v>
      </c>
      <c r="F116" s="38"/>
      <c r="G116" s="67"/>
      <c r="H116" s="127"/>
      <c r="I116" s="67"/>
      <c r="J116" s="68"/>
      <c r="K116" s="39" t="s">
        <v>25</v>
      </c>
      <c r="L116" s="139">
        <f t="shared" si="29"/>
        <v>0</v>
      </c>
      <c r="N116" s="139">
        <f t="shared" si="30"/>
        <v>0</v>
      </c>
      <c r="O116" s="140">
        <f t="shared" si="31"/>
        <v>0</v>
      </c>
    </row>
    <row r="117" spans="2:15" ht="15.6" hidden="1" outlineLevel="2" x14ac:dyDescent="0.3">
      <c r="B117" s="52"/>
      <c r="C117" s="73" t="s">
        <v>228</v>
      </c>
      <c r="D117" s="71" t="s">
        <v>229</v>
      </c>
      <c r="E117" s="20">
        <f t="shared" si="22"/>
        <v>0</v>
      </c>
      <c r="F117" s="38"/>
      <c r="G117" s="67"/>
      <c r="H117" s="127"/>
      <c r="I117" s="67"/>
      <c r="J117" s="68"/>
      <c r="K117" s="39" t="s">
        <v>25</v>
      </c>
      <c r="L117" s="139">
        <f t="shared" si="29"/>
        <v>0</v>
      </c>
      <c r="N117" s="139">
        <f t="shared" si="30"/>
        <v>0</v>
      </c>
      <c r="O117" s="140">
        <f t="shared" si="31"/>
        <v>0</v>
      </c>
    </row>
    <row r="118" spans="2:15" ht="16.5" hidden="1" customHeight="1" collapsed="1" x14ac:dyDescent="0.3">
      <c r="B118" s="408" t="s">
        <v>230</v>
      </c>
      <c r="C118" s="409"/>
      <c r="D118" s="28" t="s">
        <v>231</v>
      </c>
      <c r="E118" s="20">
        <f t="shared" si="22"/>
        <v>0</v>
      </c>
      <c r="F118" s="77">
        <v>0</v>
      </c>
      <c r="G118" s="76">
        <f>SUM(G119:G121)</f>
        <v>0</v>
      </c>
      <c r="H118" s="76">
        <f>SUM(H119:H121)</f>
        <v>0</v>
      </c>
      <c r="I118" s="76">
        <f>SUM(I119:I121)</f>
        <v>0</v>
      </c>
      <c r="J118" s="76">
        <f>SUM(J119:J121)</f>
        <v>0</v>
      </c>
      <c r="K118" s="27"/>
    </row>
    <row r="119" spans="2:15" ht="15.6" hidden="1" outlineLevel="1" x14ac:dyDescent="0.3">
      <c r="B119" s="52"/>
      <c r="C119" s="78" t="s">
        <v>232</v>
      </c>
      <c r="D119" s="79" t="s">
        <v>233</v>
      </c>
      <c r="E119" s="20">
        <f t="shared" si="22"/>
        <v>0</v>
      </c>
      <c r="F119" s="38"/>
      <c r="G119" s="67"/>
      <c r="H119" s="127"/>
      <c r="I119" s="67"/>
      <c r="J119" s="68"/>
      <c r="K119" s="39" t="s">
        <v>25</v>
      </c>
      <c r="L119" s="139">
        <f>E119-G119-H119-I119</f>
        <v>0</v>
      </c>
      <c r="N119" s="139">
        <f>G119+H119+M119</f>
        <v>0</v>
      </c>
      <c r="O119" s="140">
        <f>E119-G119-H119-M119</f>
        <v>0</v>
      </c>
    </row>
    <row r="120" spans="2:15" ht="30" hidden="1" outlineLevel="1" x14ac:dyDescent="0.3">
      <c r="B120" s="52"/>
      <c r="C120" s="80" t="s">
        <v>234</v>
      </c>
      <c r="D120" s="79" t="s">
        <v>235</v>
      </c>
      <c r="E120" s="20">
        <f t="shared" si="22"/>
        <v>0</v>
      </c>
      <c r="F120" s="38"/>
      <c r="G120" s="67"/>
      <c r="H120" s="127"/>
      <c r="I120" s="67"/>
      <c r="J120" s="68"/>
      <c r="K120" s="39" t="s">
        <v>25</v>
      </c>
      <c r="L120" s="139">
        <f>E120-G120-H120-I120</f>
        <v>0</v>
      </c>
      <c r="N120" s="139">
        <f>G120+H120+M120</f>
        <v>0</v>
      </c>
      <c r="O120" s="140">
        <f>E120-G120-H120-M120</f>
        <v>0</v>
      </c>
    </row>
    <row r="121" spans="2:15" ht="15.6" hidden="1" outlineLevel="1" x14ac:dyDescent="0.3">
      <c r="B121" s="52"/>
      <c r="C121" s="81" t="s">
        <v>236</v>
      </c>
      <c r="D121" s="79" t="s">
        <v>237</v>
      </c>
      <c r="E121" s="20">
        <f t="shared" si="22"/>
        <v>0</v>
      </c>
      <c r="F121" s="38"/>
      <c r="G121" s="67"/>
      <c r="H121" s="127"/>
      <c r="I121" s="67"/>
      <c r="J121" s="68"/>
      <c r="K121" s="39" t="s">
        <v>25</v>
      </c>
      <c r="L121" s="139">
        <f>E121-G121-H121-I121</f>
        <v>0</v>
      </c>
      <c r="N121" s="139">
        <f>G121+H121+M121</f>
        <v>0</v>
      </c>
      <c r="O121" s="140">
        <f>E121-G121-H121-M121</f>
        <v>0</v>
      </c>
    </row>
    <row r="122" spans="2:15" ht="16.5" hidden="1" customHeight="1" collapsed="1" x14ac:dyDescent="0.3">
      <c r="B122" s="408" t="s">
        <v>238</v>
      </c>
      <c r="C122" s="409"/>
      <c r="D122" s="28" t="s">
        <v>239</v>
      </c>
      <c r="E122" s="20">
        <f t="shared" si="22"/>
        <v>0</v>
      </c>
      <c r="F122" s="77">
        <f>F123</f>
        <v>0</v>
      </c>
      <c r="G122" s="76">
        <f>G123</f>
        <v>0</v>
      </c>
      <c r="H122" s="76">
        <f>H123</f>
        <v>0</v>
      </c>
      <c r="I122" s="76">
        <f>I123</f>
        <v>0</v>
      </c>
      <c r="J122" s="76">
        <f>J123</f>
        <v>0</v>
      </c>
      <c r="K122" s="82"/>
    </row>
    <row r="123" spans="2:15" ht="15.6" hidden="1" outlineLevel="1" x14ac:dyDescent="0.3">
      <c r="B123" s="420" t="s">
        <v>240</v>
      </c>
      <c r="C123" s="421"/>
      <c r="D123" s="28" t="s">
        <v>241</v>
      </c>
      <c r="E123" s="20">
        <f t="shared" si="22"/>
        <v>0</v>
      </c>
      <c r="F123" s="38"/>
      <c r="G123" s="67"/>
      <c r="H123" s="127"/>
      <c r="I123" s="67"/>
      <c r="J123" s="68"/>
      <c r="K123" s="39" t="s">
        <v>25</v>
      </c>
      <c r="L123" s="139">
        <f>E123-G123-H123-I123</f>
        <v>0</v>
      </c>
      <c r="N123" s="139">
        <f>G123+H123+M123</f>
        <v>0</v>
      </c>
      <c r="O123" s="140">
        <f>E123-G123-H123-M123</f>
        <v>0</v>
      </c>
    </row>
    <row r="124" spans="2:15" ht="17.100000000000001" hidden="1" customHeight="1" collapsed="1" x14ac:dyDescent="0.3">
      <c r="B124" s="408" t="s">
        <v>242</v>
      </c>
      <c r="C124" s="409"/>
      <c r="D124" s="28" t="s">
        <v>243</v>
      </c>
      <c r="E124" s="20">
        <f t="shared" si="22"/>
        <v>0</v>
      </c>
      <c r="F124" s="38"/>
      <c r="G124" s="67"/>
      <c r="H124" s="67"/>
      <c r="I124" s="67"/>
      <c r="J124" s="68"/>
      <c r="K124" s="27"/>
    </row>
    <row r="125" spans="2:15" ht="15" hidden="1" customHeight="1" outlineLevel="1" x14ac:dyDescent="0.3">
      <c r="B125" s="420" t="s">
        <v>244</v>
      </c>
      <c r="C125" s="421"/>
      <c r="D125" s="28" t="s">
        <v>245</v>
      </c>
      <c r="E125" s="20">
        <f t="shared" si="22"/>
        <v>0</v>
      </c>
      <c r="F125" s="59">
        <f>SUM(F126:F136)</f>
        <v>0</v>
      </c>
      <c r="G125" s="51">
        <f>SUM(G126:G136)</f>
        <v>0</v>
      </c>
      <c r="H125" s="51">
        <f>SUM(H126:H136)</f>
        <v>0</v>
      </c>
      <c r="I125" s="51">
        <f>SUM(I126:I136)</f>
        <v>0</v>
      </c>
      <c r="J125" s="51">
        <f>SUM(J126:J136)</f>
        <v>0</v>
      </c>
      <c r="K125" s="39" t="s">
        <v>25</v>
      </c>
      <c r="L125" s="139">
        <f t="shared" ref="L125:L136" si="32">E125-G125-H125-I125</f>
        <v>0</v>
      </c>
      <c r="N125" s="139">
        <f t="shared" ref="N125:N136" si="33">G125+H125+M125</f>
        <v>0</v>
      </c>
      <c r="O125" s="140">
        <f t="shared" ref="O125:O136" si="34">E125-G125-H125-M125</f>
        <v>0</v>
      </c>
    </row>
    <row r="126" spans="2:15" ht="15.6" hidden="1" outlineLevel="2" x14ac:dyDescent="0.3">
      <c r="B126" s="52"/>
      <c r="C126" s="83" t="s">
        <v>246</v>
      </c>
      <c r="D126" s="71" t="s">
        <v>247</v>
      </c>
      <c r="E126" s="20">
        <f t="shared" si="22"/>
        <v>0</v>
      </c>
      <c r="F126" s="38"/>
      <c r="G126" s="67"/>
      <c r="H126" s="127"/>
      <c r="I126" s="67"/>
      <c r="J126" s="68"/>
      <c r="K126" s="39" t="s">
        <v>25</v>
      </c>
      <c r="L126" s="139">
        <f t="shared" si="32"/>
        <v>0</v>
      </c>
      <c r="N126" s="139">
        <f t="shared" si="33"/>
        <v>0</v>
      </c>
      <c r="O126" s="140">
        <f t="shared" si="34"/>
        <v>0</v>
      </c>
    </row>
    <row r="127" spans="2:15" ht="15.6" hidden="1" outlineLevel="2" x14ac:dyDescent="0.3">
      <c r="B127" s="52"/>
      <c r="C127" s="74" t="s">
        <v>248</v>
      </c>
      <c r="D127" s="71" t="s">
        <v>249</v>
      </c>
      <c r="E127" s="20">
        <f t="shared" si="22"/>
        <v>0</v>
      </c>
      <c r="F127" s="38"/>
      <c r="G127" s="67"/>
      <c r="H127" s="127"/>
      <c r="I127" s="67"/>
      <c r="J127" s="68"/>
      <c r="K127" s="39" t="s">
        <v>25</v>
      </c>
      <c r="L127" s="139">
        <f t="shared" si="32"/>
        <v>0</v>
      </c>
      <c r="N127" s="139">
        <f t="shared" si="33"/>
        <v>0</v>
      </c>
      <c r="O127" s="140">
        <f t="shared" si="34"/>
        <v>0</v>
      </c>
    </row>
    <row r="128" spans="2:15" ht="15.6" hidden="1" outlineLevel="2" x14ac:dyDescent="0.3">
      <c r="B128" s="52"/>
      <c r="C128" s="74" t="s">
        <v>250</v>
      </c>
      <c r="D128" s="71" t="s">
        <v>251</v>
      </c>
      <c r="E128" s="20">
        <f t="shared" si="22"/>
        <v>0</v>
      </c>
      <c r="F128" s="38"/>
      <c r="G128" s="67"/>
      <c r="H128" s="127"/>
      <c r="I128" s="67"/>
      <c r="J128" s="68"/>
      <c r="K128" s="39" t="s">
        <v>25</v>
      </c>
      <c r="L128" s="139">
        <f t="shared" si="32"/>
        <v>0</v>
      </c>
      <c r="N128" s="139">
        <f t="shared" si="33"/>
        <v>0</v>
      </c>
      <c r="O128" s="140">
        <f t="shared" si="34"/>
        <v>0</v>
      </c>
    </row>
    <row r="129" spans="2:15" ht="30.6" hidden="1" outlineLevel="2" x14ac:dyDescent="0.3">
      <c r="B129" s="52"/>
      <c r="C129" s="73" t="s">
        <v>252</v>
      </c>
      <c r="D129" s="71" t="s">
        <v>253</v>
      </c>
      <c r="E129" s="20">
        <f t="shared" si="22"/>
        <v>0</v>
      </c>
      <c r="F129" s="38"/>
      <c r="G129" s="67"/>
      <c r="H129" s="127"/>
      <c r="I129" s="67"/>
      <c r="J129" s="68"/>
      <c r="K129" s="39" t="s">
        <v>25</v>
      </c>
      <c r="L129" s="139">
        <f t="shared" si="32"/>
        <v>0</v>
      </c>
      <c r="N129" s="139">
        <f t="shared" si="33"/>
        <v>0</v>
      </c>
      <c r="O129" s="140">
        <f t="shared" si="34"/>
        <v>0</v>
      </c>
    </row>
    <row r="130" spans="2:15" ht="30.6" hidden="1" outlineLevel="2" x14ac:dyDescent="0.3">
      <c r="B130" s="52"/>
      <c r="C130" s="73" t="s">
        <v>254</v>
      </c>
      <c r="D130" s="71" t="s">
        <v>255</v>
      </c>
      <c r="E130" s="20">
        <f t="shared" si="22"/>
        <v>0</v>
      </c>
      <c r="F130" s="38"/>
      <c r="G130" s="67"/>
      <c r="H130" s="127"/>
      <c r="I130" s="67"/>
      <c r="J130" s="68"/>
      <c r="K130" s="39" t="s">
        <v>25</v>
      </c>
      <c r="L130" s="139">
        <f t="shared" si="32"/>
        <v>0</v>
      </c>
      <c r="N130" s="139">
        <f t="shared" si="33"/>
        <v>0</v>
      </c>
      <c r="O130" s="140">
        <f t="shared" si="34"/>
        <v>0</v>
      </c>
    </row>
    <row r="131" spans="2:15" ht="45.6" hidden="1" outlineLevel="2" x14ac:dyDescent="0.3">
      <c r="B131" s="84"/>
      <c r="C131" s="73" t="s">
        <v>256</v>
      </c>
      <c r="D131" s="71" t="s">
        <v>257</v>
      </c>
      <c r="E131" s="20">
        <f t="shared" si="22"/>
        <v>0</v>
      </c>
      <c r="F131" s="38"/>
      <c r="G131" s="67"/>
      <c r="H131" s="127"/>
      <c r="I131" s="67"/>
      <c r="J131" s="68"/>
      <c r="K131" s="39" t="s">
        <v>25</v>
      </c>
      <c r="L131" s="139">
        <f t="shared" si="32"/>
        <v>0</v>
      </c>
      <c r="N131" s="139">
        <f t="shared" si="33"/>
        <v>0</v>
      </c>
      <c r="O131" s="140">
        <f t="shared" si="34"/>
        <v>0</v>
      </c>
    </row>
    <row r="132" spans="2:15" ht="30.6" hidden="1" outlineLevel="2" x14ac:dyDescent="0.3">
      <c r="B132" s="84"/>
      <c r="C132" s="73" t="s">
        <v>258</v>
      </c>
      <c r="D132" s="71" t="s">
        <v>259</v>
      </c>
      <c r="E132" s="20">
        <f t="shared" si="22"/>
        <v>0</v>
      </c>
      <c r="F132" s="38"/>
      <c r="G132" s="67"/>
      <c r="H132" s="127"/>
      <c r="I132" s="67"/>
      <c r="J132" s="68"/>
      <c r="K132" s="39" t="s">
        <v>25</v>
      </c>
      <c r="L132" s="139">
        <f t="shared" si="32"/>
        <v>0</v>
      </c>
      <c r="N132" s="139">
        <f t="shared" si="33"/>
        <v>0</v>
      </c>
      <c r="O132" s="140">
        <f t="shared" si="34"/>
        <v>0</v>
      </c>
    </row>
    <row r="133" spans="2:15" ht="30.6" hidden="1" outlineLevel="2" x14ac:dyDescent="0.3">
      <c r="B133" s="84"/>
      <c r="C133" s="73" t="s">
        <v>260</v>
      </c>
      <c r="D133" s="71" t="s">
        <v>261</v>
      </c>
      <c r="E133" s="20">
        <f t="shared" si="22"/>
        <v>0</v>
      </c>
      <c r="F133" s="38"/>
      <c r="G133" s="67"/>
      <c r="H133" s="127"/>
      <c r="I133" s="67"/>
      <c r="J133" s="68"/>
      <c r="K133" s="39" t="s">
        <v>25</v>
      </c>
      <c r="L133" s="139">
        <f t="shared" si="32"/>
        <v>0</v>
      </c>
      <c r="N133" s="139">
        <f t="shared" si="33"/>
        <v>0</v>
      </c>
      <c r="O133" s="140">
        <f t="shared" si="34"/>
        <v>0</v>
      </c>
    </row>
    <row r="134" spans="2:15" ht="30.6" hidden="1" outlineLevel="2" x14ac:dyDescent="0.3">
      <c r="B134" s="84"/>
      <c r="C134" s="73" t="s">
        <v>262</v>
      </c>
      <c r="D134" s="71" t="s">
        <v>263</v>
      </c>
      <c r="E134" s="20">
        <f t="shared" si="22"/>
        <v>0</v>
      </c>
      <c r="F134" s="38"/>
      <c r="G134" s="67"/>
      <c r="H134" s="127"/>
      <c r="I134" s="67"/>
      <c r="J134" s="68"/>
      <c r="K134" s="39" t="s">
        <v>25</v>
      </c>
      <c r="L134" s="139">
        <f t="shared" si="32"/>
        <v>0</v>
      </c>
      <c r="N134" s="139">
        <f t="shared" si="33"/>
        <v>0</v>
      </c>
      <c r="O134" s="140">
        <f t="shared" si="34"/>
        <v>0</v>
      </c>
    </row>
    <row r="135" spans="2:15" ht="30.6" hidden="1" outlineLevel="2" x14ac:dyDescent="0.3">
      <c r="B135" s="84"/>
      <c r="C135" s="73" t="s">
        <v>264</v>
      </c>
      <c r="D135" s="71" t="s">
        <v>265</v>
      </c>
      <c r="E135" s="20">
        <f t="shared" si="22"/>
        <v>0</v>
      </c>
      <c r="F135" s="38"/>
      <c r="G135" s="67"/>
      <c r="H135" s="127"/>
      <c r="I135" s="67"/>
      <c r="J135" s="68"/>
      <c r="K135" s="39" t="s">
        <v>25</v>
      </c>
      <c r="L135" s="139">
        <f t="shared" si="32"/>
        <v>0</v>
      </c>
      <c r="N135" s="139">
        <f t="shared" si="33"/>
        <v>0</v>
      </c>
      <c r="O135" s="140">
        <f t="shared" si="34"/>
        <v>0</v>
      </c>
    </row>
    <row r="136" spans="2:15" ht="15.6" hidden="1" outlineLevel="2" x14ac:dyDescent="0.3">
      <c r="B136" s="84"/>
      <c r="C136" s="73" t="s">
        <v>266</v>
      </c>
      <c r="D136" s="71" t="s">
        <v>267</v>
      </c>
      <c r="E136" s="20">
        <f t="shared" si="22"/>
        <v>0</v>
      </c>
      <c r="F136" s="38"/>
      <c r="G136" s="67"/>
      <c r="H136" s="127"/>
      <c r="I136" s="67"/>
      <c r="J136" s="68"/>
      <c r="K136" s="39" t="s">
        <v>25</v>
      </c>
      <c r="L136" s="139">
        <f t="shared" si="32"/>
        <v>0</v>
      </c>
      <c r="N136" s="139">
        <f t="shared" si="33"/>
        <v>0</v>
      </c>
      <c r="O136" s="140">
        <f t="shared" si="34"/>
        <v>0</v>
      </c>
    </row>
    <row r="137" spans="2:15" ht="16.5" hidden="1" customHeight="1" collapsed="1" x14ac:dyDescent="0.3">
      <c r="B137" s="408" t="s">
        <v>268</v>
      </c>
      <c r="C137" s="409"/>
      <c r="D137" s="28" t="s">
        <v>269</v>
      </c>
      <c r="E137" s="20">
        <f t="shared" si="22"/>
        <v>0</v>
      </c>
      <c r="F137" s="38"/>
      <c r="G137" s="67"/>
      <c r="H137" s="67"/>
      <c r="I137" s="67"/>
      <c r="J137" s="68"/>
      <c r="K137" s="27"/>
    </row>
    <row r="138" spans="2:15" ht="15.75" hidden="1" customHeight="1" outlineLevel="1" x14ac:dyDescent="0.3">
      <c r="B138" s="420" t="s">
        <v>270</v>
      </c>
      <c r="C138" s="421"/>
      <c r="D138" s="28" t="s">
        <v>271</v>
      </c>
      <c r="E138" s="20">
        <f t="shared" si="22"/>
        <v>0</v>
      </c>
      <c r="F138" s="59">
        <f>SUM(F139:F140)</f>
        <v>0</v>
      </c>
      <c r="G138" s="51">
        <f>SUM(G139:G140)</f>
        <v>0</v>
      </c>
      <c r="H138" s="22">
        <v>0</v>
      </c>
      <c r="I138" s="51">
        <f>SUM(I139:I140)</f>
        <v>0</v>
      </c>
      <c r="J138" s="51">
        <f>SUM(J139:J140)</f>
        <v>0</v>
      </c>
      <c r="K138" s="39" t="s">
        <v>25</v>
      </c>
      <c r="L138" s="139">
        <f t="shared" ref="L138:L143" si="35">E138-G138-H138-I138</f>
        <v>0</v>
      </c>
      <c r="N138" s="139">
        <f t="shared" ref="N138:N143" si="36">G138+H138+M138</f>
        <v>0</v>
      </c>
      <c r="O138" s="140">
        <f t="shared" ref="O138:O143" si="37">E138-G138-H138-M138</f>
        <v>0</v>
      </c>
    </row>
    <row r="139" spans="2:15" ht="15.6" hidden="1" outlineLevel="2" x14ac:dyDescent="0.3">
      <c r="B139" s="52"/>
      <c r="C139" s="83" t="s">
        <v>272</v>
      </c>
      <c r="D139" s="71" t="s">
        <v>273</v>
      </c>
      <c r="E139" s="20">
        <f t="shared" ref="E139:E202" si="38">SUM(G139:J139)</f>
        <v>0</v>
      </c>
      <c r="F139" s="38"/>
      <c r="G139" s="67"/>
      <c r="H139" s="127"/>
      <c r="I139" s="67"/>
      <c r="J139" s="68"/>
      <c r="K139" s="39" t="s">
        <v>25</v>
      </c>
      <c r="L139" s="139">
        <f t="shared" si="35"/>
        <v>0</v>
      </c>
      <c r="N139" s="139">
        <f t="shared" si="36"/>
        <v>0</v>
      </c>
      <c r="O139" s="140">
        <f t="shared" si="37"/>
        <v>0</v>
      </c>
    </row>
    <row r="140" spans="2:15" ht="30.6" hidden="1" outlineLevel="2" x14ac:dyDescent="0.3">
      <c r="B140" s="75"/>
      <c r="C140" s="73" t="s">
        <v>274</v>
      </c>
      <c r="D140" s="71" t="s">
        <v>275</v>
      </c>
      <c r="E140" s="20">
        <f t="shared" si="38"/>
        <v>0</v>
      </c>
      <c r="F140" s="38"/>
      <c r="G140" s="67"/>
      <c r="H140" s="127"/>
      <c r="I140" s="67"/>
      <c r="J140" s="68"/>
      <c r="K140" s="39" t="s">
        <v>25</v>
      </c>
      <c r="L140" s="139">
        <f t="shared" si="35"/>
        <v>0</v>
      </c>
      <c r="N140" s="139">
        <f t="shared" si="36"/>
        <v>0</v>
      </c>
      <c r="O140" s="140">
        <f t="shared" si="37"/>
        <v>0</v>
      </c>
    </row>
    <row r="141" spans="2:15" ht="15" hidden="1" customHeight="1" outlineLevel="1" x14ac:dyDescent="0.3">
      <c r="B141" s="420" t="s">
        <v>276</v>
      </c>
      <c r="C141" s="421"/>
      <c r="D141" s="28" t="s">
        <v>277</v>
      </c>
      <c r="E141" s="20">
        <f t="shared" si="38"/>
        <v>0</v>
      </c>
      <c r="F141" s="59">
        <f>SUM(F142:F143)</f>
        <v>0</v>
      </c>
      <c r="G141" s="51">
        <f>SUM(G142:G143)</f>
        <v>0</v>
      </c>
      <c r="H141" s="22">
        <v>0</v>
      </c>
      <c r="I141" s="51">
        <f>SUM(I142:I143)</f>
        <v>0</v>
      </c>
      <c r="J141" s="51">
        <f>SUM(J142:J143)</f>
        <v>0</v>
      </c>
      <c r="K141" s="39" t="s">
        <v>25</v>
      </c>
      <c r="L141" s="139">
        <f t="shared" si="35"/>
        <v>0</v>
      </c>
      <c r="N141" s="139">
        <f t="shared" si="36"/>
        <v>0</v>
      </c>
      <c r="O141" s="140">
        <f t="shared" si="37"/>
        <v>0</v>
      </c>
    </row>
    <row r="142" spans="2:15" ht="15.6" hidden="1" outlineLevel="2" x14ac:dyDescent="0.3">
      <c r="B142" s="85"/>
      <c r="C142" s="83" t="s">
        <v>278</v>
      </c>
      <c r="D142" s="71" t="s">
        <v>279</v>
      </c>
      <c r="E142" s="20">
        <f t="shared" si="38"/>
        <v>0</v>
      </c>
      <c r="F142" s="38"/>
      <c r="G142" s="67"/>
      <c r="H142" s="127"/>
      <c r="I142" s="67"/>
      <c r="J142" s="68"/>
      <c r="K142" s="39" t="s">
        <v>25</v>
      </c>
      <c r="L142" s="139">
        <f t="shared" si="35"/>
        <v>0</v>
      </c>
      <c r="N142" s="139">
        <f t="shared" si="36"/>
        <v>0</v>
      </c>
      <c r="O142" s="140">
        <f t="shared" si="37"/>
        <v>0</v>
      </c>
    </row>
    <row r="143" spans="2:15" ht="15.6" hidden="1" outlineLevel="2" x14ac:dyDescent="0.3">
      <c r="B143" s="85"/>
      <c r="C143" s="83" t="s">
        <v>280</v>
      </c>
      <c r="D143" s="71" t="s">
        <v>281</v>
      </c>
      <c r="E143" s="20">
        <f t="shared" si="38"/>
        <v>0</v>
      </c>
      <c r="F143" s="38"/>
      <c r="G143" s="67"/>
      <c r="H143" s="127"/>
      <c r="I143" s="67"/>
      <c r="J143" s="68"/>
      <c r="K143" s="39" t="s">
        <v>25</v>
      </c>
      <c r="L143" s="139">
        <f t="shared" si="35"/>
        <v>0</v>
      </c>
      <c r="N143" s="139">
        <f t="shared" si="36"/>
        <v>0</v>
      </c>
      <c r="O143" s="140">
        <f t="shared" si="37"/>
        <v>0</v>
      </c>
    </row>
    <row r="144" spans="2:15" ht="16.5" hidden="1" customHeight="1" collapsed="1" x14ac:dyDescent="0.3">
      <c r="B144" s="408" t="s">
        <v>282</v>
      </c>
      <c r="C144" s="409"/>
      <c r="D144" s="28" t="s">
        <v>283</v>
      </c>
      <c r="E144" s="20">
        <f t="shared" si="38"/>
        <v>0</v>
      </c>
      <c r="F144" s="77">
        <f>F145</f>
        <v>0</v>
      </c>
      <c r="G144" s="76">
        <f>G145</f>
        <v>0</v>
      </c>
      <c r="H144" s="69"/>
      <c r="I144" s="76">
        <f>I145</f>
        <v>0</v>
      </c>
      <c r="J144" s="76">
        <f>J145</f>
        <v>0</v>
      </c>
      <c r="K144" s="82"/>
    </row>
    <row r="145" spans="2:15" ht="15.6" hidden="1" outlineLevel="1" x14ac:dyDescent="0.3">
      <c r="B145" s="420" t="s">
        <v>284</v>
      </c>
      <c r="C145" s="421"/>
      <c r="D145" s="28" t="s">
        <v>285</v>
      </c>
      <c r="E145" s="20">
        <f t="shared" si="38"/>
        <v>0</v>
      </c>
      <c r="F145" s="59">
        <f>SUM(F146:F149)</f>
        <v>0</v>
      </c>
      <c r="G145" s="51">
        <f>SUM(G146:G149)</f>
        <v>0</v>
      </c>
      <c r="H145" s="22">
        <v>0</v>
      </c>
      <c r="I145" s="51">
        <f>SUM(I146:I149)</f>
        <v>0</v>
      </c>
      <c r="J145" s="51">
        <f>SUM(J146:J149)</f>
        <v>0</v>
      </c>
      <c r="K145" s="39" t="s">
        <v>25</v>
      </c>
      <c r="L145" s="139">
        <f>E145-G145-H145-I145</f>
        <v>0</v>
      </c>
      <c r="N145" s="139">
        <f>G145+H145+M145</f>
        <v>0</v>
      </c>
      <c r="O145" s="140">
        <f>E145-G145-H145-M145</f>
        <v>0</v>
      </c>
    </row>
    <row r="146" spans="2:15" ht="15.6" hidden="1" outlineLevel="2" x14ac:dyDescent="0.3">
      <c r="B146" s="52"/>
      <c r="C146" s="86" t="s">
        <v>286</v>
      </c>
      <c r="D146" s="71" t="s">
        <v>287</v>
      </c>
      <c r="E146" s="20">
        <f t="shared" si="38"/>
        <v>0</v>
      </c>
      <c r="F146" s="38"/>
      <c r="G146" s="67"/>
      <c r="H146" s="127"/>
      <c r="I146" s="67"/>
      <c r="J146" s="68"/>
      <c r="K146" s="39" t="s">
        <v>25</v>
      </c>
      <c r="L146" s="139">
        <f>E146-G146-H146-I146</f>
        <v>0</v>
      </c>
      <c r="N146" s="139">
        <f>G146+H146+M146</f>
        <v>0</v>
      </c>
      <c r="O146" s="140">
        <f>E146-G146-H146-M146</f>
        <v>0</v>
      </c>
    </row>
    <row r="147" spans="2:15" ht="15.6" hidden="1" outlineLevel="2" x14ac:dyDescent="0.3">
      <c r="B147" s="60"/>
      <c r="C147" s="86" t="s">
        <v>288</v>
      </c>
      <c r="D147" s="71" t="s">
        <v>289</v>
      </c>
      <c r="E147" s="20">
        <f t="shared" si="38"/>
        <v>0</v>
      </c>
      <c r="F147" s="38"/>
      <c r="G147" s="67"/>
      <c r="H147" s="127"/>
      <c r="I147" s="67"/>
      <c r="J147" s="68"/>
      <c r="K147" s="39" t="s">
        <v>25</v>
      </c>
      <c r="L147" s="139">
        <f>E147-G147-H147-I147</f>
        <v>0</v>
      </c>
      <c r="N147" s="139">
        <f>G147+H147+M147</f>
        <v>0</v>
      </c>
      <c r="O147" s="140">
        <f>E147-G147-H147-M147</f>
        <v>0</v>
      </c>
    </row>
    <row r="148" spans="2:15" ht="15.75" hidden="1" customHeight="1" outlineLevel="2" x14ac:dyDescent="0.3">
      <c r="B148" s="60"/>
      <c r="C148" s="86" t="s">
        <v>290</v>
      </c>
      <c r="D148" s="71" t="s">
        <v>291</v>
      </c>
      <c r="E148" s="20">
        <f t="shared" si="38"/>
        <v>0</v>
      </c>
      <c r="F148" s="38"/>
      <c r="G148" s="67"/>
      <c r="H148" s="127"/>
      <c r="I148" s="67"/>
      <c r="J148" s="68"/>
      <c r="K148" s="39" t="s">
        <v>25</v>
      </c>
      <c r="L148" s="139">
        <f>E148-G148-H148-I148</f>
        <v>0</v>
      </c>
      <c r="N148" s="139">
        <f>G148+H148+M148</f>
        <v>0</v>
      </c>
      <c r="O148" s="140">
        <f>E148-G148-H148-M148</f>
        <v>0</v>
      </c>
    </row>
    <row r="149" spans="2:15" ht="15.6" hidden="1" outlineLevel="2" x14ac:dyDescent="0.3">
      <c r="B149" s="60"/>
      <c r="C149" s="86" t="s">
        <v>292</v>
      </c>
      <c r="D149" s="71" t="s">
        <v>293</v>
      </c>
      <c r="E149" s="20">
        <f t="shared" si="38"/>
        <v>0</v>
      </c>
      <c r="F149" s="38"/>
      <c r="G149" s="67"/>
      <c r="H149" s="127"/>
      <c r="I149" s="67"/>
      <c r="J149" s="68"/>
      <c r="K149" s="39" t="s">
        <v>25</v>
      </c>
      <c r="L149" s="139">
        <f>E149-G149-H149-I149</f>
        <v>0</v>
      </c>
      <c r="N149" s="139">
        <f>G149+H149+M149</f>
        <v>0</v>
      </c>
      <c r="O149" s="140">
        <f>E149-G149-H149-M149</f>
        <v>0</v>
      </c>
    </row>
    <row r="150" spans="2:15" ht="15.75" hidden="1" customHeight="1" collapsed="1" x14ac:dyDescent="0.3">
      <c r="B150" s="408" t="s">
        <v>294</v>
      </c>
      <c r="C150" s="409"/>
      <c r="D150" s="28" t="s">
        <v>295</v>
      </c>
      <c r="E150" s="20">
        <f t="shared" si="38"/>
        <v>0</v>
      </c>
      <c r="F150" s="77">
        <f>SUM(F151:F162)</f>
        <v>0</v>
      </c>
      <c r="G150" s="76">
        <f>SUM(G151:G162)</f>
        <v>0</v>
      </c>
      <c r="H150" s="76">
        <f>SUM(H151:H162)</f>
        <v>0</v>
      </c>
      <c r="I150" s="76">
        <f>SUM(I151:I162)</f>
        <v>0</v>
      </c>
      <c r="J150" s="76">
        <f>SUM(J151:J162)</f>
        <v>0</v>
      </c>
      <c r="K150" s="27"/>
    </row>
    <row r="151" spans="2:15" ht="15.6" hidden="1" outlineLevel="1" x14ac:dyDescent="0.3">
      <c r="B151" s="420" t="s">
        <v>296</v>
      </c>
      <c r="C151" s="421"/>
      <c r="D151" s="28" t="s">
        <v>297</v>
      </c>
      <c r="E151" s="20">
        <f t="shared" si="38"/>
        <v>0</v>
      </c>
      <c r="F151" s="38"/>
      <c r="G151" s="67"/>
      <c r="H151" s="127"/>
      <c r="I151" s="67"/>
      <c r="J151" s="68"/>
      <c r="K151" s="39" t="s">
        <v>25</v>
      </c>
      <c r="L151" s="139">
        <f t="shared" ref="L151:L162" si="39">E151-G151-H151-I151</f>
        <v>0</v>
      </c>
      <c r="N151" s="139">
        <f t="shared" ref="N151:N162" si="40">G151+H151+M151</f>
        <v>0</v>
      </c>
      <c r="O151" s="140">
        <f t="shared" ref="O151:O162" si="41">E151-G151-H151-M151</f>
        <v>0</v>
      </c>
    </row>
    <row r="152" spans="2:15" ht="15.6" hidden="1" outlineLevel="1" x14ac:dyDescent="0.3">
      <c r="B152" s="420" t="s">
        <v>298</v>
      </c>
      <c r="C152" s="421"/>
      <c r="D152" s="28" t="s">
        <v>299</v>
      </c>
      <c r="E152" s="20">
        <f t="shared" si="38"/>
        <v>0</v>
      </c>
      <c r="F152" s="38"/>
      <c r="G152" s="67"/>
      <c r="H152" s="127"/>
      <c r="I152" s="67"/>
      <c r="J152" s="68"/>
      <c r="K152" s="39" t="s">
        <v>25</v>
      </c>
      <c r="L152" s="139">
        <f t="shared" si="39"/>
        <v>0</v>
      </c>
      <c r="N152" s="139">
        <f t="shared" si="40"/>
        <v>0</v>
      </c>
      <c r="O152" s="140">
        <f t="shared" si="41"/>
        <v>0</v>
      </c>
    </row>
    <row r="153" spans="2:15" ht="15.6" hidden="1" outlineLevel="1" x14ac:dyDescent="0.3">
      <c r="B153" s="420" t="s">
        <v>300</v>
      </c>
      <c r="C153" s="421"/>
      <c r="D153" s="28" t="s">
        <v>301</v>
      </c>
      <c r="E153" s="20">
        <f t="shared" si="38"/>
        <v>0</v>
      </c>
      <c r="F153" s="38"/>
      <c r="G153" s="67"/>
      <c r="H153" s="127"/>
      <c r="I153" s="67"/>
      <c r="J153" s="68"/>
      <c r="K153" s="39" t="s">
        <v>25</v>
      </c>
      <c r="L153" s="139">
        <f t="shared" si="39"/>
        <v>0</v>
      </c>
      <c r="N153" s="139">
        <f t="shared" si="40"/>
        <v>0</v>
      </c>
      <c r="O153" s="140">
        <f t="shared" si="41"/>
        <v>0</v>
      </c>
    </row>
    <row r="154" spans="2:15" ht="15" hidden="1" customHeight="1" outlineLevel="1" x14ac:dyDescent="0.3">
      <c r="B154" s="420" t="s">
        <v>302</v>
      </c>
      <c r="C154" s="421"/>
      <c r="D154" s="28" t="s">
        <v>303</v>
      </c>
      <c r="E154" s="20">
        <f t="shared" si="38"/>
        <v>0</v>
      </c>
      <c r="F154" s="38"/>
      <c r="G154" s="67"/>
      <c r="H154" s="127"/>
      <c r="I154" s="67"/>
      <c r="J154" s="68"/>
      <c r="K154" s="39" t="s">
        <v>25</v>
      </c>
      <c r="L154" s="139">
        <f t="shared" si="39"/>
        <v>0</v>
      </c>
      <c r="N154" s="139">
        <f t="shared" si="40"/>
        <v>0</v>
      </c>
      <c r="O154" s="140">
        <f t="shared" si="41"/>
        <v>0</v>
      </c>
    </row>
    <row r="155" spans="2:15" ht="15" hidden="1" customHeight="1" outlineLevel="1" x14ac:dyDescent="0.3">
      <c r="B155" s="428" t="s">
        <v>304</v>
      </c>
      <c r="C155" s="429"/>
      <c r="D155" s="28" t="s">
        <v>305</v>
      </c>
      <c r="E155" s="20">
        <f t="shared" si="38"/>
        <v>0</v>
      </c>
      <c r="F155" s="38"/>
      <c r="G155" s="67"/>
      <c r="H155" s="127"/>
      <c r="I155" s="67"/>
      <c r="J155" s="68"/>
      <c r="K155" s="39" t="s">
        <v>25</v>
      </c>
      <c r="L155" s="139">
        <f t="shared" si="39"/>
        <v>0</v>
      </c>
      <c r="N155" s="139">
        <f t="shared" si="40"/>
        <v>0</v>
      </c>
      <c r="O155" s="140">
        <f t="shared" si="41"/>
        <v>0</v>
      </c>
    </row>
    <row r="156" spans="2:15" ht="15.75" hidden="1" customHeight="1" outlineLevel="1" x14ac:dyDescent="0.3">
      <c r="B156" s="420" t="s">
        <v>306</v>
      </c>
      <c r="C156" s="421"/>
      <c r="D156" s="28" t="s">
        <v>307</v>
      </c>
      <c r="E156" s="20">
        <f t="shared" si="38"/>
        <v>0</v>
      </c>
      <c r="F156" s="38"/>
      <c r="G156" s="67"/>
      <c r="H156" s="127"/>
      <c r="I156" s="67"/>
      <c r="J156" s="68"/>
      <c r="K156" s="39" t="s">
        <v>25</v>
      </c>
      <c r="L156" s="139">
        <f t="shared" si="39"/>
        <v>0</v>
      </c>
      <c r="N156" s="139">
        <f t="shared" si="40"/>
        <v>0</v>
      </c>
      <c r="O156" s="140">
        <f t="shared" si="41"/>
        <v>0</v>
      </c>
    </row>
    <row r="157" spans="2:15" ht="15.6" hidden="1" outlineLevel="1" x14ac:dyDescent="0.3">
      <c r="B157" s="420" t="s">
        <v>308</v>
      </c>
      <c r="C157" s="421"/>
      <c r="D157" s="28" t="s">
        <v>309</v>
      </c>
      <c r="E157" s="20">
        <f t="shared" si="38"/>
        <v>0</v>
      </c>
      <c r="F157" s="38"/>
      <c r="G157" s="67"/>
      <c r="H157" s="127"/>
      <c r="I157" s="67"/>
      <c r="J157" s="68"/>
      <c r="K157" s="39" t="s">
        <v>25</v>
      </c>
      <c r="L157" s="139">
        <f t="shared" si="39"/>
        <v>0</v>
      </c>
      <c r="N157" s="139">
        <f t="shared" si="40"/>
        <v>0</v>
      </c>
      <c r="O157" s="140">
        <f t="shared" si="41"/>
        <v>0</v>
      </c>
    </row>
    <row r="158" spans="2:15" ht="15" hidden="1" customHeight="1" outlineLevel="1" x14ac:dyDescent="0.3">
      <c r="B158" s="420" t="s">
        <v>310</v>
      </c>
      <c r="C158" s="421"/>
      <c r="D158" s="28" t="s">
        <v>311</v>
      </c>
      <c r="E158" s="20">
        <f t="shared" si="38"/>
        <v>0</v>
      </c>
      <c r="F158" s="38"/>
      <c r="G158" s="67"/>
      <c r="H158" s="127"/>
      <c r="I158" s="67"/>
      <c r="J158" s="68"/>
      <c r="K158" s="39" t="s">
        <v>25</v>
      </c>
      <c r="L158" s="139">
        <f t="shared" si="39"/>
        <v>0</v>
      </c>
      <c r="N158" s="139">
        <f t="shared" si="40"/>
        <v>0</v>
      </c>
      <c r="O158" s="140">
        <f t="shared" si="41"/>
        <v>0</v>
      </c>
    </row>
    <row r="159" spans="2:15" ht="15.6" hidden="1" outlineLevel="1" x14ac:dyDescent="0.3">
      <c r="B159" s="420" t="s">
        <v>312</v>
      </c>
      <c r="C159" s="421"/>
      <c r="D159" s="28" t="s">
        <v>313</v>
      </c>
      <c r="E159" s="20">
        <f t="shared" si="38"/>
        <v>0</v>
      </c>
      <c r="F159" s="38"/>
      <c r="G159" s="67"/>
      <c r="H159" s="127"/>
      <c r="I159" s="67"/>
      <c r="J159" s="68"/>
      <c r="K159" s="39" t="s">
        <v>25</v>
      </c>
      <c r="L159" s="139">
        <f t="shared" si="39"/>
        <v>0</v>
      </c>
      <c r="N159" s="139">
        <f t="shared" si="40"/>
        <v>0</v>
      </c>
      <c r="O159" s="140">
        <f t="shared" si="41"/>
        <v>0</v>
      </c>
    </row>
    <row r="160" spans="2:15" ht="15.6" hidden="1" outlineLevel="1" x14ac:dyDescent="0.3">
      <c r="B160" s="420" t="s">
        <v>314</v>
      </c>
      <c r="C160" s="421"/>
      <c r="D160" s="28" t="s">
        <v>315</v>
      </c>
      <c r="E160" s="20">
        <f t="shared" si="38"/>
        <v>0</v>
      </c>
      <c r="F160" s="38"/>
      <c r="G160" s="67"/>
      <c r="H160" s="127"/>
      <c r="I160" s="67"/>
      <c r="J160" s="68"/>
      <c r="K160" s="39" t="s">
        <v>25</v>
      </c>
      <c r="L160" s="139">
        <f t="shared" si="39"/>
        <v>0</v>
      </c>
      <c r="N160" s="139">
        <f t="shared" si="40"/>
        <v>0</v>
      </c>
      <c r="O160" s="140">
        <f t="shared" si="41"/>
        <v>0</v>
      </c>
    </row>
    <row r="161" spans="2:15" ht="15.6" hidden="1" outlineLevel="1" x14ac:dyDescent="0.3">
      <c r="B161" s="420" t="s">
        <v>316</v>
      </c>
      <c r="C161" s="421"/>
      <c r="D161" s="28" t="s">
        <v>317</v>
      </c>
      <c r="E161" s="20">
        <f t="shared" si="38"/>
        <v>0</v>
      </c>
      <c r="F161" s="38"/>
      <c r="G161" s="67"/>
      <c r="H161" s="127"/>
      <c r="I161" s="67"/>
      <c r="J161" s="68"/>
      <c r="K161" s="39" t="s">
        <v>25</v>
      </c>
      <c r="L161" s="139">
        <f t="shared" si="39"/>
        <v>0</v>
      </c>
      <c r="N161" s="139">
        <f t="shared" si="40"/>
        <v>0</v>
      </c>
      <c r="O161" s="140">
        <f t="shared" si="41"/>
        <v>0</v>
      </c>
    </row>
    <row r="162" spans="2:15" ht="15.6" hidden="1" outlineLevel="1" x14ac:dyDescent="0.3">
      <c r="B162" s="420" t="s">
        <v>318</v>
      </c>
      <c r="C162" s="421"/>
      <c r="D162" s="28" t="s">
        <v>319</v>
      </c>
      <c r="E162" s="20">
        <f t="shared" si="38"/>
        <v>0</v>
      </c>
      <c r="F162" s="38"/>
      <c r="G162" s="67"/>
      <c r="H162" s="127"/>
      <c r="I162" s="67"/>
      <c r="J162" s="68"/>
      <c r="K162" s="39" t="s">
        <v>25</v>
      </c>
      <c r="L162" s="139">
        <f t="shared" si="39"/>
        <v>0</v>
      </c>
      <c r="N162" s="139">
        <f t="shared" si="40"/>
        <v>0</v>
      </c>
      <c r="O162" s="140">
        <f t="shared" si="41"/>
        <v>0</v>
      </c>
    </row>
    <row r="163" spans="2:15" ht="15.75" hidden="1" customHeight="1" collapsed="1" x14ac:dyDescent="0.3">
      <c r="B163" s="406" t="s">
        <v>320</v>
      </c>
      <c r="C163" s="407"/>
      <c r="D163" s="28" t="s">
        <v>321</v>
      </c>
      <c r="E163" s="20">
        <f t="shared" si="38"/>
        <v>0</v>
      </c>
      <c r="F163" s="59">
        <f>SUM(F164,F167)</f>
        <v>0</v>
      </c>
      <c r="G163" s="51">
        <f>SUM(G164,G167)</f>
        <v>0</v>
      </c>
      <c r="H163" s="51">
        <f>SUM(H164,H167)</f>
        <v>0</v>
      </c>
      <c r="I163" s="51">
        <f>SUM(I164,I167)</f>
        <v>0</v>
      </c>
      <c r="J163" s="51">
        <f>SUM(J164,J167)</f>
        <v>0</v>
      </c>
      <c r="K163" s="82"/>
    </row>
    <row r="164" spans="2:15" ht="16.5" hidden="1" customHeight="1" x14ac:dyDescent="0.3">
      <c r="B164" s="408" t="s">
        <v>322</v>
      </c>
      <c r="C164" s="409"/>
      <c r="D164" s="28" t="s">
        <v>323</v>
      </c>
      <c r="E164" s="20">
        <f t="shared" si="38"/>
        <v>0</v>
      </c>
      <c r="F164" s="77">
        <f>SUM(F165:F166)</f>
        <v>0</v>
      </c>
      <c r="G164" s="76">
        <f>SUM(G165:G166)</f>
        <v>0</v>
      </c>
      <c r="H164" s="76">
        <f>SUM(H165:H166)</f>
        <v>0</v>
      </c>
      <c r="I164" s="76">
        <f>SUM(I165:I166)</f>
        <v>0</v>
      </c>
      <c r="J164" s="76">
        <f>SUM(J165:J166)</f>
        <v>0</v>
      </c>
      <c r="K164" s="27"/>
    </row>
    <row r="165" spans="2:15" ht="25.5" hidden="1" customHeight="1" outlineLevel="1" x14ac:dyDescent="0.3">
      <c r="B165" s="430" t="s">
        <v>324</v>
      </c>
      <c r="C165" s="431"/>
      <c r="D165" s="28" t="s">
        <v>325</v>
      </c>
      <c r="E165" s="20">
        <f t="shared" si="38"/>
        <v>0</v>
      </c>
      <c r="F165" s="38"/>
      <c r="G165" s="67"/>
      <c r="H165" s="127"/>
      <c r="I165" s="67"/>
      <c r="J165" s="68"/>
      <c r="K165" s="39" t="s">
        <v>25</v>
      </c>
      <c r="L165" s="139">
        <f>E165-G165-H165-I165</f>
        <v>0</v>
      </c>
      <c r="N165" s="139">
        <f>G165+H165+M165</f>
        <v>0</v>
      </c>
      <c r="O165" s="140">
        <f>E165-G165-H165-M165</f>
        <v>0</v>
      </c>
    </row>
    <row r="166" spans="2:15" ht="15.6" hidden="1" outlineLevel="1" x14ac:dyDescent="0.3">
      <c r="B166" s="72" t="s">
        <v>326</v>
      </c>
      <c r="C166" s="87"/>
      <c r="D166" s="28" t="s">
        <v>327</v>
      </c>
      <c r="E166" s="20">
        <f t="shared" si="38"/>
        <v>0</v>
      </c>
      <c r="F166" s="38"/>
      <c r="G166" s="67"/>
      <c r="H166" s="127"/>
      <c r="I166" s="67"/>
      <c r="J166" s="68"/>
      <c r="K166" s="39" t="s">
        <v>25</v>
      </c>
      <c r="L166" s="139">
        <f>E166-G166-H166-I166</f>
        <v>0</v>
      </c>
      <c r="N166" s="139">
        <f>G166+H166+M166</f>
        <v>0</v>
      </c>
      <c r="O166" s="140">
        <f>E166-G166-H166-M166</f>
        <v>0</v>
      </c>
    </row>
    <row r="167" spans="2:15" ht="16.5" hidden="1" customHeight="1" collapsed="1" x14ac:dyDescent="0.3">
      <c r="B167" s="408" t="s">
        <v>328</v>
      </c>
      <c r="C167" s="409"/>
      <c r="D167" s="28" t="s">
        <v>329</v>
      </c>
      <c r="E167" s="20">
        <f t="shared" si="38"/>
        <v>0</v>
      </c>
      <c r="F167" s="77">
        <f>SUM(F168,F173)</f>
        <v>0</v>
      </c>
      <c r="G167" s="76">
        <f>SUM(G168,G173)</f>
        <v>0</v>
      </c>
      <c r="H167" s="76">
        <f>SUM(H168,H173)</f>
        <v>0</v>
      </c>
      <c r="I167" s="76">
        <f>SUM(I168,I173)</f>
        <v>0</v>
      </c>
      <c r="J167" s="76">
        <f>SUM(J168,J173)</f>
        <v>0</v>
      </c>
      <c r="K167" s="27"/>
    </row>
    <row r="168" spans="2:15" ht="15" hidden="1" customHeight="1" outlineLevel="1" x14ac:dyDescent="0.3">
      <c r="B168" s="432" t="s">
        <v>330</v>
      </c>
      <c r="C168" s="433"/>
      <c r="D168" s="28" t="s">
        <v>331</v>
      </c>
      <c r="E168" s="20">
        <f t="shared" si="38"/>
        <v>0</v>
      </c>
      <c r="F168" s="59">
        <f>SUM(F169:F172)</f>
        <v>0</v>
      </c>
      <c r="G168" s="51">
        <f>SUM(G169:G172)</f>
        <v>0</v>
      </c>
      <c r="H168" s="22">
        <v>0</v>
      </c>
      <c r="I168" s="51">
        <f>SUM(I169:I172)</f>
        <v>0</v>
      </c>
      <c r="J168" s="51">
        <f>SUM(J169:J172)</f>
        <v>0</v>
      </c>
      <c r="K168" s="39" t="s">
        <v>25</v>
      </c>
      <c r="L168" s="139">
        <f t="shared" ref="L168:L176" si="42">E168-G168-H168-I168</f>
        <v>0</v>
      </c>
      <c r="N168" s="139">
        <f t="shared" ref="N168:N176" si="43">G168+H168+M168</f>
        <v>0</v>
      </c>
      <c r="O168" s="140">
        <f t="shared" ref="O168:O176" si="44">E168-G168-H168-M168</f>
        <v>0</v>
      </c>
    </row>
    <row r="169" spans="2:15" ht="15.6" hidden="1" outlineLevel="2" x14ac:dyDescent="0.3">
      <c r="B169" s="52"/>
      <c r="C169" s="73" t="s">
        <v>332</v>
      </c>
      <c r="D169" s="71" t="s">
        <v>333</v>
      </c>
      <c r="E169" s="20">
        <f t="shared" si="38"/>
        <v>0</v>
      </c>
      <c r="F169" s="38"/>
      <c r="G169" s="67"/>
      <c r="H169" s="127"/>
      <c r="I169" s="67"/>
      <c r="J169" s="68"/>
      <c r="K169" s="39" t="s">
        <v>25</v>
      </c>
      <c r="L169" s="139">
        <f t="shared" si="42"/>
        <v>0</v>
      </c>
      <c r="N169" s="139">
        <f t="shared" si="43"/>
        <v>0</v>
      </c>
      <c r="O169" s="140">
        <f t="shared" si="44"/>
        <v>0</v>
      </c>
    </row>
    <row r="170" spans="2:15" ht="15.6" hidden="1" outlineLevel="2" x14ac:dyDescent="0.3">
      <c r="B170" s="52"/>
      <c r="C170" s="73" t="s">
        <v>334</v>
      </c>
      <c r="D170" s="71" t="s">
        <v>335</v>
      </c>
      <c r="E170" s="20">
        <f t="shared" si="38"/>
        <v>0</v>
      </c>
      <c r="F170" s="38"/>
      <c r="G170" s="67"/>
      <c r="H170" s="127"/>
      <c r="I170" s="67"/>
      <c r="J170" s="68"/>
      <c r="K170" s="39" t="s">
        <v>25</v>
      </c>
      <c r="L170" s="139">
        <f t="shared" si="42"/>
        <v>0</v>
      </c>
      <c r="N170" s="139">
        <f t="shared" si="43"/>
        <v>0</v>
      </c>
      <c r="O170" s="140">
        <f t="shared" si="44"/>
        <v>0</v>
      </c>
    </row>
    <row r="171" spans="2:15" ht="15.6" hidden="1" outlineLevel="2" x14ac:dyDescent="0.3">
      <c r="B171" s="52"/>
      <c r="C171" s="73" t="s">
        <v>336</v>
      </c>
      <c r="D171" s="71" t="s">
        <v>337</v>
      </c>
      <c r="E171" s="20">
        <f t="shared" si="38"/>
        <v>0</v>
      </c>
      <c r="F171" s="38"/>
      <c r="G171" s="67"/>
      <c r="H171" s="127"/>
      <c r="I171" s="67"/>
      <c r="J171" s="68"/>
      <c r="K171" s="39" t="s">
        <v>25</v>
      </c>
      <c r="L171" s="139">
        <f t="shared" si="42"/>
        <v>0</v>
      </c>
      <c r="N171" s="139">
        <f t="shared" si="43"/>
        <v>0</v>
      </c>
      <c r="O171" s="140">
        <f t="shared" si="44"/>
        <v>0</v>
      </c>
    </row>
    <row r="172" spans="2:15" ht="15.6" hidden="1" outlineLevel="2" x14ac:dyDescent="0.3">
      <c r="B172" s="52"/>
      <c r="C172" s="70" t="s">
        <v>338</v>
      </c>
      <c r="D172" s="71" t="s">
        <v>339</v>
      </c>
      <c r="E172" s="20">
        <f t="shared" si="38"/>
        <v>0</v>
      </c>
      <c r="F172" s="38"/>
      <c r="G172" s="67"/>
      <c r="H172" s="127"/>
      <c r="I172" s="67"/>
      <c r="J172" s="68"/>
      <c r="K172" s="39" t="s">
        <v>25</v>
      </c>
      <c r="L172" s="139">
        <f t="shared" si="42"/>
        <v>0</v>
      </c>
      <c r="N172" s="139">
        <f t="shared" si="43"/>
        <v>0</v>
      </c>
      <c r="O172" s="140">
        <f t="shared" si="44"/>
        <v>0</v>
      </c>
    </row>
    <row r="173" spans="2:15" ht="18" hidden="1" customHeight="1" outlineLevel="1" x14ac:dyDescent="0.3">
      <c r="B173" s="72" t="s">
        <v>340</v>
      </c>
      <c r="C173" s="87"/>
      <c r="D173" s="28" t="s">
        <v>341</v>
      </c>
      <c r="E173" s="20">
        <f t="shared" si="38"/>
        <v>0</v>
      </c>
      <c r="F173" s="59">
        <f>SUM(F174:F176)</f>
        <v>0</v>
      </c>
      <c r="G173" s="51">
        <f>SUM(G174:G176)</f>
        <v>0</v>
      </c>
      <c r="H173" s="22">
        <v>0</v>
      </c>
      <c r="I173" s="51">
        <f>SUM(I174:I176)</f>
        <v>0</v>
      </c>
      <c r="J173" s="51">
        <f>SUM(J174:J176)</f>
        <v>0</v>
      </c>
      <c r="K173" s="39" t="s">
        <v>25</v>
      </c>
      <c r="L173" s="139">
        <f t="shared" si="42"/>
        <v>0</v>
      </c>
      <c r="N173" s="139">
        <f t="shared" si="43"/>
        <v>0</v>
      </c>
      <c r="O173" s="140">
        <f t="shared" si="44"/>
        <v>0</v>
      </c>
    </row>
    <row r="174" spans="2:15" ht="15.6" hidden="1" outlineLevel="2" x14ac:dyDescent="0.3">
      <c r="B174" s="52"/>
      <c r="C174" s="70" t="s">
        <v>342</v>
      </c>
      <c r="D174" s="71" t="s">
        <v>343</v>
      </c>
      <c r="E174" s="20">
        <f t="shared" si="38"/>
        <v>0</v>
      </c>
      <c r="F174" s="38"/>
      <c r="G174" s="67"/>
      <c r="H174" s="127"/>
      <c r="I174" s="67"/>
      <c r="J174" s="68"/>
      <c r="K174" s="39" t="s">
        <v>25</v>
      </c>
      <c r="L174" s="139">
        <f t="shared" si="42"/>
        <v>0</v>
      </c>
      <c r="N174" s="139">
        <f t="shared" si="43"/>
        <v>0</v>
      </c>
      <c r="O174" s="140">
        <f t="shared" si="44"/>
        <v>0</v>
      </c>
    </row>
    <row r="175" spans="2:15" ht="15.6" hidden="1" outlineLevel="2" x14ac:dyDescent="0.3">
      <c r="B175" s="52"/>
      <c r="C175" s="70" t="s">
        <v>344</v>
      </c>
      <c r="D175" s="71" t="s">
        <v>345</v>
      </c>
      <c r="E175" s="20">
        <f t="shared" si="38"/>
        <v>0</v>
      </c>
      <c r="F175" s="38"/>
      <c r="G175" s="67"/>
      <c r="H175" s="127"/>
      <c r="I175" s="67"/>
      <c r="J175" s="68"/>
      <c r="K175" s="39" t="s">
        <v>25</v>
      </c>
      <c r="L175" s="139">
        <f t="shared" si="42"/>
        <v>0</v>
      </c>
      <c r="N175" s="139">
        <f t="shared" si="43"/>
        <v>0</v>
      </c>
      <c r="O175" s="140">
        <f t="shared" si="44"/>
        <v>0</v>
      </c>
    </row>
    <row r="176" spans="2:15" ht="15.6" hidden="1" outlineLevel="2" x14ac:dyDescent="0.3">
      <c r="B176" s="52"/>
      <c r="C176" s="70" t="s">
        <v>346</v>
      </c>
      <c r="D176" s="71" t="s">
        <v>347</v>
      </c>
      <c r="E176" s="20">
        <f t="shared" si="38"/>
        <v>0</v>
      </c>
      <c r="F176" s="38"/>
      <c r="G176" s="67"/>
      <c r="H176" s="127"/>
      <c r="I176" s="67"/>
      <c r="J176" s="68"/>
      <c r="K176" s="39" t="s">
        <v>25</v>
      </c>
      <c r="L176" s="139">
        <f t="shared" si="42"/>
        <v>0</v>
      </c>
      <c r="N176" s="139">
        <f t="shared" si="43"/>
        <v>0</v>
      </c>
      <c r="O176" s="140">
        <f t="shared" si="44"/>
        <v>0</v>
      </c>
    </row>
    <row r="177" spans="2:15" ht="15.75" hidden="1" customHeight="1" collapsed="1" x14ac:dyDescent="0.3">
      <c r="B177" s="408" t="s">
        <v>348</v>
      </c>
      <c r="C177" s="409"/>
      <c r="D177" s="28" t="s">
        <v>349</v>
      </c>
      <c r="E177" s="20">
        <f t="shared" si="38"/>
        <v>0</v>
      </c>
      <c r="F177" s="89">
        <f>SUM(F178)</f>
        <v>0</v>
      </c>
      <c r="G177" s="88">
        <f>SUM(G178)</f>
        <v>0</v>
      </c>
      <c r="H177" s="104"/>
      <c r="I177" s="88">
        <f>SUM(I178)</f>
        <v>0</v>
      </c>
      <c r="J177" s="88">
        <f>SUM(J178)</f>
        <v>0</v>
      </c>
      <c r="K177" s="90" t="s">
        <v>25</v>
      </c>
    </row>
    <row r="178" spans="2:15" ht="15" hidden="1" customHeight="1" outlineLevel="1" x14ac:dyDescent="0.3">
      <c r="B178" s="440" t="s">
        <v>350</v>
      </c>
      <c r="C178" s="441"/>
      <c r="D178" s="28" t="s">
        <v>351</v>
      </c>
      <c r="E178" s="20">
        <f t="shared" si="38"/>
        <v>0</v>
      </c>
      <c r="F178" s="132">
        <f>F179</f>
        <v>0</v>
      </c>
      <c r="G178" s="133">
        <f>G179</f>
        <v>0</v>
      </c>
      <c r="H178" s="22">
        <v>0</v>
      </c>
      <c r="I178" s="133">
        <f>I179</f>
        <v>0</v>
      </c>
      <c r="J178" s="133">
        <f>J179</f>
        <v>0</v>
      </c>
      <c r="K178" s="39" t="s">
        <v>25</v>
      </c>
      <c r="L178" s="139">
        <f>E178-G178-H178-I178</f>
        <v>0</v>
      </c>
      <c r="N178" s="139">
        <f>G178+H178+M178</f>
        <v>0</v>
      </c>
      <c r="O178" s="140">
        <f>E178-G178-H178-M178</f>
        <v>0</v>
      </c>
    </row>
    <row r="179" spans="2:15" ht="31.2" hidden="1" outlineLevel="2" x14ac:dyDescent="0.3">
      <c r="B179" s="52"/>
      <c r="C179" s="62" t="s">
        <v>352</v>
      </c>
      <c r="D179" s="61" t="s">
        <v>353</v>
      </c>
      <c r="E179" s="20">
        <f t="shared" si="38"/>
        <v>0</v>
      </c>
      <c r="F179" s="91"/>
      <c r="G179" s="92"/>
      <c r="H179" s="127"/>
      <c r="I179" s="91"/>
      <c r="J179" s="92"/>
      <c r="K179" s="39" t="s">
        <v>25</v>
      </c>
      <c r="L179" s="139">
        <f>E179-G179-H179-I179</f>
        <v>0</v>
      </c>
      <c r="N179" s="139">
        <f>G179+H179+M179</f>
        <v>0</v>
      </c>
      <c r="O179" s="140">
        <f>E179-G179-H179-M179</f>
        <v>0</v>
      </c>
    </row>
    <row r="180" spans="2:15" ht="16.5" hidden="1" customHeight="1" collapsed="1" x14ac:dyDescent="0.3">
      <c r="B180" s="408" t="s">
        <v>354</v>
      </c>
      <c r="C180" s="409"/>
      <c r="D180" s="28" t="s">
        <v>355</v>
      </c>
      <c r="E180" s="20">
        <f t="shared" si="38"/>
        <v>0</v>
      </c>
      <c r="F180" s="77">
        <f>SUM(F181,F183)</f>
        <v>0</v>
      </c>
      <c r="G180" s="76">
        <f>SUM(G181,G183)</f>
        <v>0</v>
      </c>
      <c r="H180" s="69"/>
      <c r="I180" s="76">
        <f>SUM(I181,I183)</f>
        <v>0</v>
      </c>
      <c r="J180" s="76">
        <f>SUM(J181,J183)</f>
        <v>0</v>
      </c>
      <c r="K180" s="82"/>
    </row>
    <row r="181" spans="2:15" ht="15.6" hidden="1" outlineLevel="1" x14ac:dyDescent="0.3">
      <c r="B181" s="442" t="s">
        <v>356</v>
      </c>
      <c r="C181" s="443"/>
      <c r="D181" s="28" t="s">
        <v>357</v>
      </c>
      <c r="E181" s="20">
        <f t="shared" si="38"/>
        <v>0</v>
      </c>
      <c r="F181" s="59">
        <f>F182</f>
        <v>0</v>
      </c>
      <c r="G181" s="51">
        <f>G182</f>
        <v>0</v>
      </c>
      <c r="H181" s="22">
        <v>0</v>
      </c>
      <c r="I181" s="51">
        <f>I182</f>
        <v>0</v>
      </c>
      <c r="J181" s="51">
        <f>J182</f>
        <v>0</v>
      </c>
      <c r="K181" s="27"/>
      <c r="L181" s="139">
        <f>E181-G181-H181-I181</f>
        <v>0</v>
      </c>
      <c r="N181" s="139">
        <f>G181+H181+M181</f>
        <v>0</v>
      </c>
      <c r="O181" s="140">
        <f>E181-G181-H181-M181</f>
        <v>0</v>
      </c>
    </row>
    <row r="182" spans="2:15" ht="15.6" hidden="1" outlineLevel="2" x14ac:dyDescent="0.3">
      <c r="B182" s="52"/>
      <c r="C182" s="70" t="s">
        <v>358</v>
      </c>
      <c r="D182" s="71" t="s">
        <v>359</v>
      </c>
      <c r="E182" s="20">
        <f t="shared" si="38"/>
        <v>0</v>
      </c>
      <c r="F182" s="38"/>
      <c r="G182" s="67"/>
      <c r="H182" s="127"/>
      <c r="I182" s="67"/>
      <c r="J182" s="68"/>
      <c r="K182" s="27"/>
      <c r="L182" s="139">
        <f>E182-G182-H182-I182</f>
        <v>0</v>
      </c>
      <c r="N182" s="139">
        <f>G182+H182+M182</f>
        <v>0</v>
      </c>
      <c r="O182" s="140">
        <f>E182-G182-H182-M182</f>
        <v>0</v>
      </c>
    </row>
    <row r="183" spans="2:15" ht="15.6" hidden="1" outlineLevel="1" x14ac:dyDescent="0.3">
      <c r="B183" s="444" t="s">
        <v>360</v>
      </c>
      <c r="C183" s="445"/>
      <c r="D183" s="28" t="s">
        <v>361</v>
      </c>
      <c r="E183" s="20">
        <f t="shared" si="38"/>
        <v>0</v>
      </c>
      <c r="F183" s="59">
        <f>F184</f>
        <v>0</v>
      </c>
      <c r="G183" s="51">
        <f>G184</f>
        <v>0</v>
      </c>
      <c r="H183" s="22">
        <v>0</v>
      </c>
      <c r="I183" s="51">
        <f>I184</f>
        <v>0</v>
      </c>
      <c r="J183" s="51">
        <f>J184</f>
        <v>0</v>
      </c>
      <c r="K183" s="93"/>
      <c r="L183" s="139">
        <f>E183-G183-H183-I183</f>
        <v>0</v>
      </c>
      <c r="N183" s="139">
        <f>G183+H183+M183</f>
        <v>0</v>
      </c>
      <c r="O183" s="140">
        <f>E183-G183-H183-M183</f>
        <v>0</v>
      </c>
    </row>
    <row r="184" spans="2:15" ht="15.6" hidden="1" outlineLevel="2" x14ac:dyDescent="0.3">
      <c r="B184" s="85"/>
      <c r="C184" s="94" t="s">
        <v>362</v>
      </c>
      <c r="D184" s="71" t="s">
        <v>363</v>
      </c>
      <c r="E184" s="20">
        <f t="shared" si="38"/>
        <v>0</v>
      </c>
      <c r="F184" s="38"/>
      <c r="G184" s="67"/>
      <c r="H184" s="127"/>
      <c r="I184" s="67"/>
      <c r="J184" s="68"/>
      <c r="K184" s="27"/>
      <c r="L184" s="139">
        <f>E184-G184-H184-I184</f>
        <v>0</v>
      </c>
      <c r="N184" s="139">
        <f>G184+H184+M184</f>
        <v>0</v>
      </c>
      <c r="O184" s="140">
        <f>E184-G184-H184-M184</f>
        <v>0</v>
      </c>
    </row>
    <row r="185" spans="2:15" ht="18" customHeight="1" collapsed="1" x14ac:dyDescent="0.3">
      <c r="B185" s="404" t="s">
        <v>364</v>
      </c>
      <c r="C185" s="405"/>
      <c r="D185" s="51"/>
      <c r="E185" s="217">
        <f t="shared" si="38"/>
        <v>0</v>
      </c>
      <c r="F185" s="50">
        <f t="shared" ref="F185:J185" si="45">SUM(F186,F191,F203,F260,F272,F275)</f>
        <v>0</v>
      </c>
      <c r="G185" s="49">
        <f t="shared" si="45"/>
        <v>0</v>
      </c>
      <c r="H185" s="49">
        <f t="shared" si="45"/>
        <v>0</v>
      </c>
      <c r="I185" s="49">
        <f t="shared" si="45"/>
        <v>0</v>
      </c>
      <c r="J185" s="49">
        <f t="shared" si="45"/>
        <v>0</v>
      </c>
      <c r="K185" s="124"/>
      <c r="L185" s="139">
        <f>E185-G185-H185-I185</f>
        <v>0</v>
      </c>
      <c r="N185" s="139">
        <f>G185+H185+M185</f>
        <v>0</v>
      </c>
      <c r="O185" s="140">
        <f>E185-G185-H185-M185</f>
        <v>0</v>
      </c>
    </row>
    <row r="186" spans="2:15" ht="32.25" hidden="1" customHeight="1" x14ac:dyDescent="0.3">
      <c r="B186" s="408" t="s">
        <v>365</v>
      </c>
      <c r="C186" s="409"/>
      <c r="D186" s="28" t="s">
        <v>366</v>
      </c>
      <c r="E186" s="20">
        <f t="shared" si="38"/>
        <v>0</v>
      </c>
      <c r="F186" s="77">
        <f>F187</f>
        <v>0</v>
      </c>
      <c r="G186" s="76">
        <f>G187</f>
        <v>0</v>
      </c>
      <c r="H186" s="76">
        <f>H187</f>
        <v>0</v>
      </c>
      <c r="I186" s="76">
        <f>I187</f>
        <v>0</v>
      </c>
      <c r="J186" s="76">
        <f>J187</f>
        <v>0</v>
      </c>
      <c r="K186" s="82"/>
    </row>
    <row r="187" spans="2:15" ht="15.6" hidden="1" outlineLevel="1" x14ac:dyDescent="0.3">
      <c r="B187" s="52" t="s">
        <v>367</v>
      </c>
      <c r="C187" s="70"/>
      <c r="D187" s="28" t="s">
        <v>368</v>
      </c>
      <c r="E187" s="20">
        <f t="shared" si="38"/>
        <v>0</v>
      </c>
      <c r="F187" s="59">
        <f>SUM(F188:F190)</f>
        <v>0</v>
      </c>
      <c r="G187" s="51">
        <f>SUM(G188:G190)</f>
        <v>0</v>
      </c>
      <c r="H187" s="22">
        <v>0</v>
      </c>
      <c r="I187" s="51">
        <f>SUM(I188:I190)</f>
        <v>0</v>
      </c>
      <c r="J187" s="51">
        <f>SUM(J188:J190)</f>
        <v>0</v>
      </c>
      <c r="K187" s="39" t="s">
        <v>25</v>
      </c>
      <c r="L187" s="139">
        <f>E187-G187-H187-I187</f>
        <v>0</v>
      </c>
      <c r="N187" s="139">
        <f>G187+H187+M187</f>
        <v>0</v>
      </c>
      <c r="O187" s="140">
        <f>E187-G187-H187-M187</f>
        <v>0</v>
      </c>
    </row>
    <row r="188" spans="2:15" ht="15.6" hidden="1" outlineLevel="2" x14ac:dyDescent="0.3">
      <c r="B188" s="84"/>
      <c r="C188" s="83" t="s">
        <v>369</v>
      </c>
      <c r="D188" s="71" t="s">
        <v>370</v>
      </c>
      <c r="E188" s="20">
        <f t="shared" si="38"/>
        <v>0</v>
      </c>
      <c r="F188" s="38"/>
      <c r="G188" s="67"/>
      <c r="H188" s="127"/>
      <c r="I188" s="67"/>
      <c r="J188" s="68"/>
      <c r="K188" s="39" t="s">
        <v>25</v>
      </c>
      <c r="L188" s="139">
        <f>E188-G188-H188-I188</f>
        <v>0</v>
      </c>
      <c r="N188" s="139">
        <f>G188+H188+M188</f>
        <v>0</v>
      </c>
      <c r="O188" s="140">
        <f>E188-G188-H188-M188</f>
        <v>0</v>
      </c>
    </row>
    <row r="189" spans="2:15" ht="15" hidden="1" customHeight="1" outlineLevel="2" x14ac:dyDescent="0.3">
      <c r="B189" s="84"/>
      <c r="C189" s="95" t="s">
        <v>371</v>
      </c>
      <c r="D189" s="71" t="s">
        <v>372</v>
      </c>
      <c r="E189" s="20">
        <f t="shared" si="38"/>
        <v>0</v>
      </c>
      <c r="F189" s="38"/>
      <c r="G189" s="67"/>
      <c r="H189" s="127"/>
      <c r="I189" s="67"/>
      <c r="J189" s="68"/>
      <c r="K189" s="39" t="s">
        <v>25</v>
      </c>
      <c r="L189" s="139">
        <f>E189-G189-H189-I189</f>
        <v>0</v>
      </c>
      <c r="N189" s="139">
        <f>G189+H189+M189</f>
        <v>0</v>
      </c>
      <c r="O189" s="140">
        <f>E189-G189-H189-M189</f>
        <v>0</v>
      </c>
    </row>
    <row r="190" spans="2:15" ht="15.6" hidden="1" outlineLevel="2" x14ac:dyDescent="0.3">
      <c r="B190" s="84"/>
      <c r="C190" s="95" t="s">
        <v>373</v>
      </c>
      <c r="D190" s="71" t="s">
        <v>374</v>
      </c>
      <c r="E190" s="20">
        <f t="shared" si="38"/>
        <v>0</v>
      </c>
      <c r="F190" s="38"/>
      <c r="G190" s="67"/>
      <c r="H190" s="127"/>
      <c r="I190" s="67"/>
      <c r="J190" s="68"/>
      <c r="K190" s="39" t="s">
        <v>25</v>
      </c>
      <c r="L190" s="139">
        <f>E190-G190-H190-I190</f>
        <v>0</v>
      </c>
      <c r="N190" s="139">
        <f>G190+H190+M190</f>
        <v>0</v>
      </c>
      <c r="O190" s="140">
        <f>E190-G190-H190-M190</f>
        <v>0</v>
      </c>
    </row>
    <row r="191" spans="2:15" ht="16.5" hidden="1" customHeight="1" collapsed="1" x14ac:dyDescent="0.3">
      <c r="B191" s="408" t="s">
        <v>375</v>
      </c>
      <c r="C191" s="409"/>
      <c r="D191" s="28" t="s">
        <v>376</v>
      </c>
      <c r="E191" s="20">
        <f t="shared" si="38"/>
        <v>0</v>
      </c>
      <c r="F191" s="77">
        <f>F192</f>
        <v>0</v>
      </c>
      <c r="G191" s="76">
        <f>G192</f>
        <v>0</v>
      </c>
      <c r="H191" s="76">
        <f>H192</f>
        <v>0</v>
      </c>
      <c r="I191" s="76">
        <f>I192</f>
        <v>0</v>
      </c>
      <c r="J191" s="76">
        <f>J192</f>
        <v>0</v>
      </c>
      <c r="K191" s="82"/>
    </row>
    <row r="192" spans="2:15" ht="15" hidden="1" customHeight="1" outlineLevel="1" x14ac:dyDescent="0.3">
      <c r="B192" s="434" t="s">
        <v>377</v>
      </c>
      <c r="C192" s="435"/>
      <c r="D192" s="28" t="s">
        <v>271</v>
      </c>
      <c r="E192" s="20">
        <f t="shared" si="38"/>
        <v>0</v>
      </c>
      <c r="F192" s="59">
        <f>SUM(F193:F202)</f>
        <v>0</v>
      </c>
      <c r="G192" s="51">
        <f>SUM(G193:G202)</f>
        <v>0</v>
      </c>
      <c r="H192" s="22">
        <v>0</v>
      </c>
      <c r="I192" s="51">
        <f>SUM(I193:I202)</f>
        <v>0</v>
      </c>
      <c r="J192" s="51">
        <f>SUM(J193:J202)</f>
        <v>0</v>
      </c>
      <c r="K192" s="39" t="s">
        <v>25</v>
      </c>
      <c r="L192" s="139">
        <f t="shared" ref="L192:L202" si="46">E192-G192-H192-I192</f>
        <v>0</v>
      </c>
      <c r="N192" s="139">
        <f t="shared" ref="N192:N202" si="47">G192+H192+M192</f>
        <v>0</v>
      </c>
      <c r="O192" s="140">
        <f t="shared" ref="O192:O202" si="48">E192-G192-H192-M192</f>
        <v>0</v>
      </c>
    </row>
    <row r="193" spans="2:15" ht="15" hidden="1" customHeight="1" outlineLevel="2" x14ac:dyDescent="0.3">
      <c r="B193" s="52"/>
      <c r="C193" s="74" t="s">
        <v>378</v>
      </c>
      <c r="D193" s="71" t="s">
        <v>379</v>
      </c>
      <c r="E193" s="20">
        <f t="shared" si="38"/>
        <v>0</v>
      </c>
      <c r="F193" s="38"/>
      <c r="G193" s="67"/>
      <c r="H193" s="127"/>
      <c r="I193" s="67"/>
      <c r="J193" s="68"/>
      <c r="K193" s="39" t="s">
        <v>25</v>
      </c>
      <c r="L193" s="139">
        <f t="shared" si="46"/>
        <v>0</v>
      </c>
      <c r="N193" s="139">
        <f t="shared" si="47"/>
        <v>0</v>
      </c>
      <c r="O193" s="140">
        <f t="shared" si="48"/>
        <v>0</v>
      </c>
    </row>
    <row r="194" spans="2:15" ht="15.6" hidden="1" outlineLevel="2" x14ac:dyDescent="0.3">
      <c r="B194" s="52"/>
      <c r="C194" s="74" t="s">
        <v>380</v>
      </c>
      <c r="D194" s="71" t="s">
        <v>381</v>
      </c>
      <c r="E194" s="20">
        <f t="shared" si="38"/>
        <v>0</v>
      </c>
      <c r="F194" s="38"/>
      <c r="G194" s="67"/>
      <c r="H194" s="127"/>
      <c r="I194" s="67"/>
      <c r="J194" s="68"/>
      <c r="K194" s="39" t="s">
        <v>25</v>
      </c>
      <c r="L194" s="139">
        <f t="shared" si="46"/>
        <v>0</v>
      </c>
      <c r="N194" s="139">
        <f t="shared" si="47"/>
        <v>0</v>
      </c>
      <c r="O194" s="140">
        <f t="shared" si="48"/>
        <v>0</v>
      </c>
    </row>
    <row r="195" spans="2:15" ht="15.6" hidden="1" outlineLevel="2" x14ac:dyDescent="0.3">
      <c r="B195" s="52"/>
      <c r="C195" s="74" t="s">
        <v>382</v>
      </c>
      <c r="D195" s="71" t="s">
        <v>383</v>
      </c>
      <c r="E195" s="20">
        <f t="shared" si="38"/>
        <v>0</v>
      </c>
      <c r="F195" s="38"/>
      <c r="G195" s="67"/>
      <c r="H195" s="127"/>
      <c r="I195" s="67"/>
      <c r="J195" s="68"/>
      <c r="K195" s="39" t="s">
        <v>25</v>
      </c>
      <c r="L195" s="139">
        <f t="shared" si="46"/>
        <v>0</v>
      </c>
      <c r="N195" s="139">
        <f t="shared" si="47"/>
        <v>0</v>
      </c>
      <c r="O195" s="140">
        <f t="shared" si="48"/>
        <v>0</v>
      </c>
    </row>
    <row r="196" spans="2:15" ht="15.6" hidden="1" outlineLevel="2" x14ac:dyDescent="0.3">
      <c r="B196" s="52"/>
      <c r="C196" s="74" t="s">
        <v>384</v>
      </c>
      <c r="D196" s="71" t="s">
        <v>385</v>
      </c>
      <c r="E196" s="20">
        <f t="shared" si="38"/>
        <v>0</v>
      </c>
      <c r="F196" s="38"/>
      <c r="G196" s="67"/>
      <c r="H196" s="127"/>
      <c r="I196" s="67"/>
      <c r="J196" s="68"/>
      <c r="K196" s="39" t="s">
        <v>25</v>
      </c>
      <c r="L196" s="139">
        <f t="shared" si="46"/>
        <v>0</v>
      </c>
      <c r="N196" s="139">
        <f t="shared" si="47"/>
        <v>0</v>
      </c>
      <c r="O196" s="140">
        <f t="shared" si="48"/>
        <v>0</v>
      </c>
    </row>
    <row r="197" spans="2:15" ht="15" hidden="1" customHeight="1" outlineLevel="2" x14ac:dyDescent="0.3">
      <c r="B197" s="52"/>
      <c r="C197" s="74" t="s">
        <v>386</v>
      </c>
      <c r="D197" s="71" t="s">
        <v>387</v>
      </c>
      <c r="E197" s="20">
        <f t="shared" si="38"/>
        <v>0</v>
      </c>
      <c r="F197" s="38"/>
      <c r="G197" s="67"/>
      <c r="H197" s="127"/>
      <c r="I197" s="67"/>
      <c r="J197" s="68"/>
      <c r="K197" s="39"/>
      <c r="L197" s="139">
        <f t="shared" si="46"/>
        <v>0</v>
      </c>
      <c r="N197" s="139">
        <f t="shared" si="47"/>
        <v>0</v>
      </c>
      <c r="O197" s="140">
        <f t="shared" si="48"/>
        <v>0</v>
      </c>
    </row>
    <row r="198" spans="2:15" ht="15.6" hidden="1" outlineLevel="2" x14ac:dyDescent="0.3">
      <c r="B198" s="75"/>
      <c r="C198" s="74" t="s">
        <v>388</v>
      </c>
      <c r="D198" s="71" t="s">
        <v>389</v>
      </c>
      <c r="E198" s="20">
        <f t="shared" si="38"/>
        <v>0</v>
      </c>
      <c r="F198" s="38"/>
      <c r="G198" s="67"/>
      <c r="H198" s="127"/>
      <c r="I198" s="67"/>
      <c r="J198" s="68"/>
      <c r="K198" s="39" t="s">
        <v>25</v>
      </c>
      <c r="L198" s="139">
        <f t="shared" si="46"/>
        <v>0</v>
      </c>
      <c r="N198" s="139">
        <f t="shared" si="47"/>
        <v>0</v>
      </c>
      <c r="O198" s="140">
        <f t="shared" si="48"/>
        <v>0</v>
      </c>
    </row>
    <row r="199" spans="2:15" ht="15.6" hidden="1" outlineLevel="2" x14ac:dyDescent="0.3">
      <c r="B199" s="75"/>
      <c r="C199" s="74" t="s">
        <v>390</v>
      </c>
      <c r="D199" s="71" t="s">
        <v>391</v>
      </c>
      <c r="E199" s="20">
        <f t="shared" si="38"/>
        <v>0</v>
      </c>
      <c r="F199" s="38"/>
      <c r="G199" s="67"/>
      <c r="H199" s="127"/>
      <c r="I199" s="67"/>
      <c r="J199" s="68"/>
      <c r="K199" s="39" t="s">
        <v>25</v>
      </c>
      <c r="L199" s="139">
        <f t="shared" si="46"/>
        <v>0</v>
      </c>
      <c r="N199" s="139">
        <f t="shared" si="47"/>
        <v>0</v>
      </c>
      <c r="O199" s="140">
        <f t="shared" si="48"/>
        <v>0</v>
      </c>
    </row>
    <row r="200" spans="2:15" ht="15.6" hidden="1" outlineLevel="2" x14ac:dyDescent="0.3">
      <c r="B200" s="75"/>
      <c r="C200" s="83" t="s">
        <v>392</v>
      </c>
      <c r="D200" s="71" t="s">
        <v>393</v>
      </c>
      <c r="E200" s="20">
        <f t="shared" si="38"/>
        <v>0</v>
      </c>
      <c r="F200" s="38"/>
      <c r="G200" s="67"/>
      <c r="H200" s="127"/>
      <c r="I200" s="67"/>
      <c r="J200" s="68"/>
      <c r="K200" s="39" t="s">
        <v>25</v>
      </c>
      <c r="L200" s="139">
        <f t="shared" si="46"/>
        <v>0</v>
      </c>
      <c r="N200" s="139">
        <f t="shared" si="47"/>
        <v>0</v>
      </c>
      <c r="O200" s="140">
        <f t="shared" si="48"/>
        <v>0</v>
      </c>
    </row>
    <row r="201" spans="2:15" ht="15.6" hidden="1" outlineLevel="2" x14ac:dyDescent="0.3">
      <c r="B201" s="75"/>
      <c r="C201" s="83" t="s">
        <v>394</v>
      </c>
      <c r="D201" s="71" t="s">
        <v>395</v>
      </c>
      <c r="E201" s="20">
        <f t="shared" si="38"/>
        <v>0</v>
      </c>
      <c r="F201" s="38"/>
      <c r="G201" s="67"/>
      <c r="H201" s="127"/>
      <c r="I201" s="67"/>
      <c r="J201" s="68"/>
      <c r="K201" s="39" t="s">
        <v>25</v>
      </c>
      <c r="L201" s="139">
        <f t="shared" si="46"/>
        <v>0</v>
      </c>
      <c r="N201" s="139">
        <f t="shared" si="47"/>
        <v>0</v>
      </c>
      <c r="O201" s="140">
        <f t="shared" si="48"/>
        <v>0</v>
      </c>
    </row>
    <row r="202" spans="2:15" ht="15.6" hidden="1" outlineLevel="2" x14ac:dyDescent="0.3">
      <c r="B202" s="75"/>
      <c r="C202" s="83" t="s">
        <v>396</v>
      </c>
      <c r="D202" s="71" t="s">
        <v>397</v>
      </c>
      <c r="E202" s="20">
        <f t="shared" si="38"/>
        <v>0</v>
      </c>
      <c r="F202" s="38"/>
      <c r="G202" s="67"/>
      <c r="H202" s="127"/>
      <c r="I202" s="67"/>
      <c r="J202" s="68"/>
      <c r="K202" s="39"/>
      <c r="L202" s="139">
        <f t="shared" si="46"/>
        <v>0</v>
      </c>
      <c r="N202" s="139">
        <f t="shared" si="47"/>
        <v>0</v>
      </c>
      <c r="O202" s="140">
        <f t="shared" si="48"/>
        <v>0</v>
      </c>
    </row>
    <row r="203" spans="2:15" ht="51.75" hidden="1" customHeight="1" collapsed="1" x14ac:dyDescent="0.3">
      <c r="B203" s="408" t="s">
        <v>398</v>
      </c>
      <c r="C203" s="409"/>
      <c r="D203" s="96">
        <v>56</v>
      </c>
      <c r="E203" s="20">
        <f t="shared" ref="E203:E264" si="49">SUM(G203:J203)</f>
        <v>0</v>
      </c>
      <c r="F203" s="77">
        <f>SUM(F204+F208)</f>
        <v>0</v>
      </c>
      <c r="G203" s="76">
        <f>SUM(G204+G208+G240)</f>
        <v>0</v>
      </c>
      <c r="H203" s="76">
        <f>SUM(H204+H208+H240)</f>
        <v>0</v>
      </c>
      <c r="I203" s="76">
        <f>SUM(I204+I208+I240)</f>
        <v>0</v>
      </c>
      <c r="J203" s="76">
        <f>SUM(J204+J208+J240)</f>
        <v>0</v>
      </c>
      <c r="K203" s="82"/>
    </row>
    <row r="204" spans="2:15" ht="15" hidden="1" customHeight="1" outlineLevel="1" x14ac:dyDescent="0.3">
      <c r="B204" s="436" t="s">
        <v>399</v>
      </c>
      <c r="C204" s="437"/>
      <c r="D204" s="71" t="s">
        <v>400</v>
      </c>
      <c r="E204" s="20">
        <f t="shared" si="49"/>
        <v>0</v>
      </c>
      <c r="F204" s="59">
        <f>SUM(F205:F207)</f>
        <v>0</v>
      </c>
      <c r="G204" s="51">
        <f>SUM(G205:G207)</f>
        <v>0</v>
      </c>
      <c r="H204" s="22">
        <v>0</v>
      </c>
      <c r="I204" s="51">
        <f>SUM(I205:I207)</f>
        <v>0</v>
      </c>
      <c r="J204" s="51">
        <f>SUM(J205:J207)</f>
        <v>0</v>
      </c>
      <c r="K204" s="39" t="s">
        <v>25</v>
      </c>
      <c r="L204" s="139">
        <f t="shared" ref="L204:L235" si="50">E204-G204-H204-I204</f>
        <v>0</v>
      </c>
      <c r="N204" s="139">
        <f t="shared" ref="N204:N235" si="51">G204+H204+M204</f>
        <v>0</v>
      </c>
      <c r="O204" s="140">
        <f t="shared" ref="O204:O235" si="52">E204-G204-H204-M204</f>
        <v>0</v>
      </c>
    </row>
    <row r="205" spans="2:15" ht="15" hidden="1" customHeight="1" outlineLevel="2" x14ac:dyDescent="0.3">
      <c r="B205" s="85"/>
      <c r="C205" s="97" t="s">
        <v>401</v>
      </c>
      <c r="D205" s="98" t="s">
        <v>402</v>
      </c>
      <c r="E205" s="20">
        <f t="shared" si="49"/>
        <v>0</v>
      </c>
      <c r="F205" s="38"/>
      <c r="G205" s="67"/>
      <c r="H205" s="127"/>
      <c r="I205" s="67"/>
      <c r="J205" s="68"/>
      <c r="K205" s="39" t="s">
        <v>25</v>
      </c>
      <c r="L205" s="139">
        <f t="shared" si="50"/>
        <v>0</v>
      </c>
      <c r="N205" s="139">
        <f t="shared" si="51"/>
        <v>0</v>
      </c>
      <c r="O205" s="140">
        <f t="shared" si="52"/>
        <v>0</v>
      </c>
    </row>
    <row r="206" spans="2:15" ht="15.6" hidden="1" outlineLevel="2" x14ac:dyDescent="0.3">
      <c r="B206" s="85"/>
      <c r="C206" s="97" t="s">
        <v>403</v>
      </c>
      <c r="D206" s="98" t="s">
        <v>404</v>
      </c>
      <c r="E206" s="20">
        <f t="shared" si="49"/>
        <v>0</v>
      </c>
      <c r="F206" s="38"/>
      <c r="G206" s="67"/>
      <c r="H206" s="127"/>
      <c r="I206" s="67"/>
      <c r="J206" s="68"/>
      <c r="K206" s="39" t="s">
        <v>25</v>
      </c>
      <c r="L206" s="139">
        <f t="shared" si="50"/>
        <v>0</v>
      </c>
      <c r="N206" s="139">
        <f t="shared" si="51"/>
        <v>0</v>
      </c>
      <c r="O206" s="140">
        <f t="shared" si="52"/>
        <v>0</v>
      </c>
    </row>
    <row r="207" spans="2:15" ht="15.6" hidden="1" outlineLevel="2" x14ac:dyDescent="0.3">
      <c r="B207" s="85"/>
      <c r="C207" s="97" t="s">
        <v>405</v>
      </c>
      <c r="D207" s="98" t="s">
        <v>406</v>
      </c>
      <c r="E207" s="20">
        <f t="shared" si="49"/>
        <v>0</v>
      </c>
      <c r="F207" s="38"/>
      <c r="G207" s="67"/>
      <c r="H207" s="127"/>
      <c r="I207" s="67"/>
      <c r="J207" s="68"/>
      <c r="K207" s="39" t="s">
        <v>25</v>
      </c>
      <c r="L207" s="139">
        <f t="shared" si="50"/>
        <v>0</v>
      </c>
      <c r="N207" s="139">
        <f t="shared" si="51"/>
        <v>0</v>
      </c>
      <c r="O207" s="140">
        <f t="shared" si="52"/>
        <v>0</v>
      </c>
    </row>
    <row r="208" spans="2:15" ht="15" hidden="1" customHeight="1" outlineLevel="1" x14ac:dyDescent="0.3">
      <c r="B208" s="438" t="s">
        <v>407</v>
      </c>
      <c r="C208" s="439"/>
      <c r="D208" s="79" t="s">
        <v>408</v>
      </c>
      <c r="E208" s="20">
        <f t="shared" si="49"/>
        <v>0</v>
      </c>
      <c r="F208" s="59">
        <f>SUM(F209:F211)</f>
        <v>0</v>
      </c>
      <c r="G208" s="51">
        <f>SUM(G209:G211)</f>
        <v>0</v>
      </c>
      <c r="H208" s="22">
        <v>0</v>
      </c>
      <c r="I208" s="51">
        <f>SUM(I209:I211)</f>
        <v>0</v>
      </c>
      <c r="J208" s="51">
        <f>SUM(J209:J211)</f>
        <v>0</v>
      </c>
      <c r="K208" s="39" t="s">
        <v>25</v>
      </c>
      <c r="L208" s="139">
        <f t="shared" si="50"/>
        <v>0</v>
      </c>
      <c r="N208" s="139">
        <f t="shared" si="51"/>
        <v>0</v>
      </c>
      <c r="O208" s="140">
        <f t="shared" si="52"/>
        <v>0</v>
      </c>
    </row>
    <row r="209" spans="2:15" ht="15" hidden="1" customHeight="1" outlineLevel="2" x14ac:dyDescent="0.3">
      <c r="B209" s="85"/>
      <c r="C209" s="97" t="s">
        <v>401</v>
      </c>
      <c r="D209" s="98" t="s">
        <v>409</v>
      </c>
      <c r="E209" s="20">
        <f t="shared" si="49"/>
        <v>0</v>
      </c>
      <c r="F209" s="38"/>
      <c r="G209" s="67"/>
      <c r="H209" s="127"/>
      <c r="I209" s="67"/>
      <c r="J209" s="68"/>
      <c r="K209" s="39" t="s">
        <v>25</v>
      </c>
      <c r="L209" s="139">
        <f t="shared" si="50"/>
        <v>0</v>
      </c>
      <c r="N209" s="139">
        <f t="shared" si="51"/>
        <v>0</v>
      </c>
      <c r="O209" s="140">
        <f t="shared" si="52"/>
        <v>0</v>
      </c>
    </row>
    <row r="210" spans="2:15" ht="15.6" hidden="1" outlineLevel="2" x14ac:dyDescent="0.3">
      <c r="B210" s="85"/>
      <c r="C210" s="97" t="s">
        <v>403</v>
      </c>
      <c r="D210" s="98" t="s">
        <v>410</v>
      </c>
      <c r="E210" s="20">
        <f t="shared" si="49"/>
        <v>0</v>
      </c>
      <c r="F210" s="59"/>
      <c r="G210" s="51"/>
      <c r="H210" s="127"/>
      <c r="I210" s="51"/>
      <c r="J210" s="51"/>
      <c r="K210" s="39" t="s">
        <v>25</v>
      </c>
      <c r="L210" s="139">
        <f t="shared" si="50"/>
        <v>0</v>
      </c>
      <c r="N210" s="139">
        <f t="shared" si="51"/>
        <v>0</v>
      </c>
      <c r="O210" s="140">
        <f t="shared" si="52"/>
        <v>0</v>
      </c>
    </row>
    <row r="211" spans="2:15" ht="15.6" hidden="1" outlineLevel="2" x14ac:dyDescent="0.3">
      <c r="B211" s="85"/>
      <c r="C211" s="97" t="s">
        <v>411</v>
      </c>
      <c r="D211" s="98" t="s">
        <v>412</v>
      </c>
      <c r="E211" s="20">
        <f t="shared" si="49"/>
        <v>0</v>
      </c>
      <c r="F211" s="38"/>
      <c r="G211" s="67"/>
      <c r="H211" s="127"/>
      <c r="I211" s="67"/>
      <c r="J211" s="68"/>
      <c r="K211" s="39" t="s">
        <v>25</v>
      </c>
      <c r="L211" s="139">
        <f t="shared" si="50"/>
        <v>0</v>
      </c>
      <c r="N211" s="139">
        <f t="shared" si="51"/>
        <v>0</v>
      </c>
      <c r="O211" s="140">
        <f t="shared" si="52"/>
        <v>0</v>
      </c>
    </row>
    <row r="212" spans="2:15" ht="15" hidden="1" customHeight="1" outlineLevel="1" x14ac:dyDescent="0.3">
      <c r="B212" s="438" t="s">
        <v>413</v>
      </c>
      <c r="C212" s="439"/>
      <c r="D212" s="79" t="s">
        <v>414</v>
      </c>
      <c r="E212" s="20">
        <f t="shared" si="49"/>
        <v>0</v>
      </c>
      <c r="F212" s="59">
        <f>SUM(F213:F219)</f>
        <v>0</v>
      </c>
      <c r="G212" s="51">
        <f>SUM(G213:G219)</f>
        <v>0</v>
      </c>
      <c r="H212" s="22">
        <v>0</v>
      </c>
      <c r="I212" s="51">
        <f>SUM(I213:I219)</f>
        <v>0</v>
      </c>
      <c r="J212" s="51">
        <f>SUM(J213:J219)</f>
        <v>0</v>
      </c>
      <c r="K212" s="39" t="s">
        <v>25</v>
      </c>
      <c r="L212" s="139">
        <f t="shared" si="50"/>
        <v>0</v>
      </c>
      <c r="N212" s="139">
        <f t="shared" si="51"/>
        <v>0</v>
      </c>
      <c r="O212" s="140">
        <f t="shared" si="52"/>
        <v>0</v>
      </c>
    </row>
    <row r="213" spans="2:15" ht="15" hidden="1" customHeight="1" outlineLevel="2" x14ac:dyDescent="0.3">
      <c r="B213" s="85"/>
      <c r="C213" s="97" t="s">
        <v>401</v>
      </c>
      <c r="D213" s="98" t="s">
        <v>415</v>
      </c>
      <c r="E213" s="20">
        <f t="shared" si="49"/>
        <v>0</v>
      </c>
      <c r="F213" s="38"/>
      <c r="G213" s="67"/>
      <c r="H213" s="127"/>
      <c r="I213" s="67"/>
      <c r="J213" s="68"/>
      <c r="K213" s="39" t="s">
        <v>25</v>
      </c>
      <c r="L213" s="139">
        <f t="shared" si="50"/>
        <v>0</v>
      </c>
      <c r="N213" s="139">
        <f t="shared" si="51"/>
        <v>0</v>
      </c>
      <c r="O213" s="140">
        <f t="shared" si="52"/>
        <v>0</v>
      </c>
    </row>
    <row r="214" spans="2:15" ht="15.6" hidden="1" outlineLevel="2" x14ac:dyDescent="0.3">
      <c r="B214" s="85"/>
      <c r="C214" s="97" t="s">
        <v>403</v>
      </c>
      <c r="D214" s="98" t="s">
        <v>416</v>
      </c>
      <c r="E214" s="20">
        <f t="shared" si="49"/>
        <v>0</v>
      </c>
      <c r="F214" s="38"/>
      <c r="G214" s="67"/>
      <c r="H214" s="127"/>
      <c r="I214" s="67"/>
      <c r="J214" s="68"/>
      <c r="K214" s="39" t="s">
        <v>25</v>
      </c>
      <c r="L214" s="139">
        <f t="shared" si="50"/>
        <v>0</v>
      </c>
      <c r="N214" s="139">
        <f t="shared" si="51"/>
        <v>0</v>
      </c>
      <c r="O214" s="140">
        <f t="shared" si="52"/>
        <v>0</v>
      </c>
    </row>
    <row r="215" spans="2:15" ht="15.6" hidden="1" outlineLevel="2" x14ac:dyDescent="0.3">
      <c r="B215" s="85"/>
      <c r="C215" s="97" t="s">
        <v>405</v>
      </c>
      <c r="D215" s="98" t="s">
        <v>417</v>
      </c>
      <c r="E215" s="20">
        <f t="shared" si="49"/>
        <v>0</v>
      </c>
      <c r="F215" s="38"/>
      <c r="G215" s="67"/>
      <c r="H215" s="127"/>
      <c r="I215" s="67"/>
      <c r="J215" s="68"/>
      <c r="K215" s="39" t="s">
        <v>25</v>
      </c>
      <c r="L215" s="139">
        <f t="shared" si="50"/>
        <v>0</v>
      </c>
      <c r="N215" s="139">
        <f t="shared" si="51"/>
        <v>0</v>
      </c>
      <c r="O215" s="140">
        <f t="shared" si="52"/>
        <v>0</v>
      </c>
    </row>
    <row r="216" spans="2:15" ht="15" hidden="1" customHeight="1" outlineLevel="2" x14ac:dyDescent="0.3">
      <c r="B216" s="438" t="s">
        <v>418</v>
      </c>
      <c r="C216" s="439"/>
      <c r="D216" s="79" t="s">
        <v>419</v>
      </c>
      <c r="E216" s="20">
        <f t="shared" si="49"/>
        <v>0</v>
      </c>
      <c r="F216" s="38"/>
      <c r="G216" s="67"/>
      <c r="H216" s="127"/>
      <c r="I216" s="67"/>
      <c r="J216" s="68"/>
      <c r="K216" s="39" t="s">
        <v>25</v>
      </c>
      <c r="L216" s="139">
        <f t="shared" si="50"/>
        <v>0</v>
      </c>
      <c r="N216" s="139">
        <f t="shared" si="51"/>
        <v>0</v>
      </c>
      <c r="O216" s="140">
        <f t="shared" si="52"/>
        <v>0</v>
      </c>
    </row>
    <row r="217" spans="2:15" ht="15" hidden="1" customHeight="1" outlineLevel="2" x14ac:dyDescent="0.3">
      <c r="B217" s="85"/>
      <c r="C217" s="97" t="s">
        <v>401</v>
      </c>
      <c r="D217" s="98" t="s">
        <v>420</v>
      </c>
      <c r="E217" s="20">
        <f t="shared" si="49"/>
        <v>0</v>
      </c>
      <c r="F217" s="38"/>
      <c r="G217" s="67"/>
      <c r="H217" s="127"/>
      <c r="I217" s="67"/>
      <c r="J217" s="68"/>
      <c r="K217" s="39" t="s">
        <v>25</v>
      </c>
      <c r="L217" s="139">
        <f t="shared" si="50"/>
        <v>0</v>
      </c>
      <c r="N217" s="139">
        <f t="shared" si="51"/>
        <v>0</v>
      </c>
      <c r="O217" s="140">
        <f t="shared" si="52"/>
        <v>0</v>
      </c>
    </row>
    <row r="218" spans="2:15" ht="15.6" hidden="1" outlineLevel="2" x14ac:dyDescent="0.3">
      <c r="B218" s="85"/>
      <c r="C218" s="97" t="s">
        <v>403</v>
      </c>
      <c r="D218" s="98" t="s">
        <v>421</v>
      </c>
      <c r="E218" s="20">
        <f t="shared" si="49"/>
        <v>0</v>
      </c>
      <c r="F218" s="38"/>
      <c r="G218" s="67"/>
      <c r="H218" s="127"/>
      <c r="I218" s="67"/>
      <c r="J218" s="68"/>
      <c r="K218" s="39" t="s">
        <v>25</v>
      </c>
      <c r="L218" s="139">
        <f t="shared" si="50"/>
        <v>0</v>
      </c>
      <c r="N218" s="139">
        <f t="shared" si="51"/>
        <v>0</v>
      </c>
      <c r="O218" s="140">
        <f t="shared" si="52"/>
        <v>0</v>
      </c>
    </row>
    <row r="219" spans="2:15" ht="15.6" hidden="1" outlineLevel="2" x14ac:dyDescent="0.3">
      <c r="B219" s="85"/>
      <c r="C219" s="97" t="s">
        <v>405</v>
      </c>
      <c r="D219" s="98" t="s">
        <v>422</v>
      </c>
      <c r="E219" s="20">
        <f t="shared" si="49"/>
        <v>0</v>
      </c>
      <c r="F219" s="38"/>
      <c r="G219" s="67"/>
      <c r="H219" s="127"/>
      <c r="I219" s="67"/>
      <c r="J219" s="68"/>
      <c r="K219" s="39" t="s">
        <v>25</v>
      </c>
      <c r="L219" s="139">
        <f t="shared" si="50"/>
        <v>0</v>
      </c>
      <c r="N219" s="139">
        <f t="shared" si="51"/>
        <v>0</v>
      </c>
      <c r="O219" s="140">
        <f t="shared" si="52"/>
        <v>0</v>
      </c>
    </row>
    <row r="220" spans="2:15" ht="15" hidden="1" customHeight="1" outlineLevel="1" x14ac:dyDescent="0.3">
      <c r="B220" s="438" t="s">
        <v>423</v>
      </c>
      <c r="C220" s="439"/>
      <c r="D220" s="79" t="s">
        <v>424</v>
      </c>
      <c r="E220" s="20">
        <f t="shared" si="49"/>
        <v>0</v>
      </c>
      <c r="F220" s="59">
        <f>SUM(F221:F223)</f>
        <v>0</v>
      </c>
      <c r="G220" s="51">
        <f>SUM(G221:G223)</f>
        <v>0</v>
      </c>
      <c r="H220" s="22">
        <v>0</v>
      </c>
      <c r="I220" s="51">
        <f>SUM(I221:I223)</f>
        <v>0</v>
      </c>
      <c r="J220" s="51">
        <f>SUM(J221:J223)</f>
        <v>0</v>
      </c>
      <c r="K220" s="39" t="s">
        <v>25</v>
      </c>
      <c r="L220" s="139">
        <f t="shared" si="50"/>
        <v>0</v>
      </c>
      <c r="N220" s="139">
        <f t="shared" si="51"/>
        <v>0</v>
      </c>
      <c r="O220" s="140">
        <f t="shared" si="52"/>
        <v>0</v>
      </c>
    </row>
    <row r="221" spans="2:15" ht="15" hidden="1" customHeight="1" outlineLevel="2" x14ac:dyDescent="0.3">
      <c r="B221" s="85"/>
      <c r="C221" s="97" t="s">
        <v>401</v>
      </c>
      <c r="D221" s="98" t="s">
        <v>425</v>
      </c>
      <c r="E221" s="20">
        <f t="shared" si="49"/>
        <v>0</v>
      </c>
      <c r="F221" s="38"/>
      <c r="G221" s="67"/>
      <c r="H221" s="127"/>
      <c r="I221" s="67"/>
      <c r="J221" s="68"/>
      <c r="K221" s="39" t="s">
        <v>25</v>
      </c>
      <c r="L221" s="139">
        <f t="shared" si="50"/>
        <v>0</v>
      </c>
      <c r="N221" s="139">
        <f t="shared" si="51"/>
        <v>0</v>
      </c>
      <c r="O221" s="140">
        <f t="shared" si="52"/>
        <v>0</v>
      </c>
    </row>
    <row r="222" spans="2:15" ht="15.6" hidden="1" outlineLevel="2" x14ac:dyDescent="0.3">
      <c r="B222" s="85"/>
      <c r="C222" s="97" t="s">
        <v>403</v>
      </c>
      <c r="D222" s="98" t="s">
        <v>426</v>
      </c>
      <c r="E222" s="20">
        <f t="shared" si="49"/>
        <v>0</v>
      </c>
      <c r="F222" s="38"/>
      <c r="G222" s="67"/>
      <c r="H222" s="127"/>
      <c r="I222" s="67"/>
      <c r="J222" s="68"/>
      <c r="K222" s="39" t="s">
        <v>25</v>
      </c>
      <c r="L222" s="139">
        <f t="shared" si="50"/>
        <v>0</v>
      </c>
      <c r="N222" s="139">
        <f t="shared" si="51"/>
        <v>0</v>
      </c>
      <c r="O222" s="140">
        <f t="shared" si="52"/>
        <v>0</v>
      </c>
    </row>
    <row r="223" spans="2:15" ht="15.6" hidden="1" outlineLevel="2" x14ac:dyDescent="0.3">
      <c r="B223" s="85"/>
      <c r="C223" s="97" t="s">
        <v>405</v>
      </c>
      <c r="D223" s="98" t="s">
        <v>427</v>
      </c>
      <c r="E223" s="20">
        <f t="shared" si="49"/>
        <v>0</v>
      </c>
      <c r="F223" s="38"/>
      <c r="G223" s="67"/>
      <c r="H223" s="127"/>
      <c r="I223" s="67"/>
      <c r="J223" s="68"/>
      <c r="K223" s="39" t="s">
        <v>25</v>
      </c>
      <c r="L223" s="139">
        <f t="shared" si="50"/>
        <v>0</v>
      </c>
      <c r="N223" s="139">
        <f t="shared" si="51"/>
        <v>0</v>
      </c>
      <c r="O223" s="140">
        <f t="shared" si="52"/>
        <v>0</v>
      </c>
    </row>
    <row r="224" spans="2:15" ht="15" hidden="1" customHeight="1" outlineLevel="1" x14ac:dyDescent="0.3">
      <c r="B224" s="438" t="s">
        <v>428</v>
      </c>
      <c r="C224" s="439"/>
      <c r="D224" s="79" t="s">
        <v>429</v>
      </c>
      <c r="E224" s="20">
        <f t="shared" si="49"/>
        <v>0</v>
      </c>
      <c r="F224" s="59">
        <f>SUM(F225:F227)</f>
        <v>0</v>
      </c>
      <c r="G224" s="51">
        <f>SUM(G225:G227)</f>
        <v>0</v>
      </c>
      <c r="H224" s="22">
        <v>0</v>
      </c>
      <c r="I224" s="51">
        <f>SUM(I225:I227)</f>
        <v>0</v>
      </c>
      <c r="J224" s="51">
        <f>SUM(J225:J227)</f>
        <v>0</v>
      </c>
      <c r="K224" s="39" t="s">
        <v>25</v>
      </c>
      <c r="L224" s="139">
        <f t="shared" si="50"/>
        <v>0</v>
      </c>
      <c r="N224" s="139">
        <f t="shared" si="51"/>
        <v>0</v>
      </c>
      <c r="O224" s="140">
        <f t="shared" si="52"/>
        <v>0</v>
      </c>
    </row>
    <row r="225" spans="2:15" ht="15" hidden="1" customHeight="1" outlineLevel="2" x14ac:dyDescent="0.3">
      <c r="B225" s="85"/>
      <c r="C225" s="97" t="s">
        <v>401</v>
      </c>
      <c r="D225" s="98" t="s">
        <v>430</v>
      </c>
      <c r="E225" s="20">
        <f t="shared" si="49"/>
        <v>0</v>
      </c>
      <c r="F225" s="38"/>
      <c r="G225" s="67"/>
      <c r="H225" s="127"/>
      <c r="I225" s="67"/>
      <c r="J225" s="68"/>
      <c r="K225" s="39" t="s">
        <v>25</v>
      </c>
      <c r="L225" s="139">
        <f t="shared" si="50"/>
        <v>0</v>
      </c>
      <c r="N225" s="139">
        <f t="shared" si="51"/>
        <v>0</v>
      </c>
      <c r="O225" s="140">
        <f t="shared" si="52"/>
        <v>0</v>
      </c>
    </row>
    <row r="226" spans="2:15" ht="15.6" hidden="1" outlineLevel="2" x14ac:dyDescent="0.3">
      <c r="B226" s="85"/>
      <c r="C226" s="97" t="s">
        <v>403</v>
      </c>
      <c r="D226" s="98" t="s">
        <v>431</v>
      </c>
      <c r="E226" s="20">
        <f t="shared" si="49"/>
        <v>0</v>
      </c>
      <c r="F226" s="38"/>
      <c r="G226" s="67"/>
      <c r="H226" s="127"/>
      <c r="I226" s="67"/>
      <c r="J226" s="68"/>
      <c r="K226" s="39" t="s">
        <v>25</v>
      </c>
      <c r="L226" s="139">
        <f t="shared" si="50"/>
        <v>0</v>
      </c>
      <c r="N226" s="139">
        <f t="shared" si="51"/>
        <v>0</v>
      </c>
      <c r="O226" s="140">
        <f t="shared" si="52"/>
        <v>0</v>
      </c>
    </row>
    <row r="227" spans="2:15" ht="15.6" hidden="1" outlineLevel="2" x14ac:dyDescent="0.3">
      <c r="B227" s="85"/>
      <c r="C227" s="97" t="s">
        <v>405</v>
      </c>
      <c r="D227" s="98" t="s">
        <v>432</v>
      </c>
      <c r="E227" s="20">
        <f t="shared" si="49"/>
        <v>0</v>
      </c>
      <c r="F227" s="38"/>
      <c r="G227" s="67"/>
      <c r="H227" s="127"/>
      <c r="I227" s="67"/>
      <c r="J227" s="68"/>
      <c r="K227" s="39" t="s">
        <v>25</v>
      </c>
      <c r="L227" s="139">
        <f t="shared" si="50"/>
        <v>0</v>
      </c>
      <c r="N227" s="139">
        <f t="shared" si="51"/>
        <v>0</v>
      </c>
      <c r="O227" s="140">
        <f t="shared" si="52"/>
        <v>0</v>
      </c>
    </row>
    <row r="228" spans="2:15" ht="15" hidden="1" customHeight="1" outlineLevel="1" x14ac:dyDescent="0.3">
      <c r="B228" s="438" t="s">
        <v>433</v>
      </c>
      <c r="C228" s="439"/>
      <c r="D228" s="79" t="s">
        <v>434</v>
      </c>
      <c r="E228" s="20">
        <f t="shared" si="49"/>
        <v>0</v>
      </c>
      <c r="F228" s="59">
        <f>SUM(F229:F231)</f>
        <v>0</v>
      </c>
      <c r="G228" s="51">
        <f>SUM(G229:G231)</f>
        <v>0</v>
      </c>
      <c r="H228" s="22">
        <v>0</v>
      </c>
      <c r="I228" s="51">
        <f>SUM(I229:I231)</f>
        <v>0</v>
      </c>
      <c r="J228" s="51">
        <f>SUM(J229:J231)</f>
        <v>0</v>
      </c>
      <c r="K228" s="39" t="s">
        <v>25</v>
      </c>
      <c r="L228" s="139">
        <f t="shared" si="50"/>
        <v>0</v>
      </c>
      <c r="N228" s="139">
        <f t="shared" si="51"/>
        <v>0</v>
      </c>
      <c r="O228" s="140">
        <f t="shared" si="52"/>
        <v>0</v>
      </c>
    </row>
    <row r="229" spans="2:15" ht="15" hidden="1" customHeight="1" outlineLevel="2" x14ac:dyDescent="0.3">
      <c r="B229" s="85"/>
      <c r="C229" s="97" t="s">
        <v>401</v>
      </c>
      <c r="D229" s="98" t="s">
        <v>435</v>
      </c>
      <c r="E229" s="20">
        <f t="shared" si="49"/>
        <v>0</v>
      </c>
      <c r="F229" s="38"/>
      <c r="G229" s="67"/>
      <c r="H229" s="127"/>
      <c r="I229" s="67"/>
      <c r="J229" s="68"/>
      <c r="K229" s="39" t="s">
        <v>25</v>
      </c>
      <c r="L229" s="139">
        <f t="shared" si="50"/>
        <v>0</v>
      </c>
      <c r="N229" s="139">
        <f t="shared" si="51"/>
        <v>0</v>
      </c>
      <c r="O229" s="140">
        <f t="shared" si="52"/>
        <v>0</v>
      </c>
    </row>
    <row r="230" spans="2:15" ht="15.6" hidden="1" outlineLevel="2" x14ac:dyDescent="0.3">
      <c r="B230" s="85"/>
      <c r="C230" s="97" t="s">
        <v>403</v>
      </c>
      <c r="D230" s="98" t="s">
        <v>436</v>
      </c>
      <c r="E230" s="20">
        <f t="shared" si="49"/>
        <v>0</v>
      </c>
      <c r="F230" s="38"/>
      <c r="G230" s="67"/>
      <c r="H230" s="127"/>
      <c r="I230" s="67"/>
      <c r="J230" s="68"/>
      <c r="K230" s="39" t="s">
        <v>25</v>
      </c>
      <c r="L230" s="139">
        <f t="shared" si="50"/>
        <v>0</v>
      </c>
      <c r="N230" s="139">
        <f t="shared" si="51"/>
        <v>0</v>
      </c>
      <c r="O230" s="140">
        <f t="shared" si="52"/>
        <v>0</v>
      </c>
    </row>
    <row r="231" spans="2:15" ht="15.6" hidden="1" outlineLevel="2" x14ac:dyDescent="0.3">
      <c r="B231" s="85"/>
      <c r="C231" s="97" t="s">
        <v>405</v>
      </c>
      <c r="D231" s="98" t="s">
        <v>437</v>
      </c>
      <c r="E231" s="20">
        <f t="shared" si="49"/>
        <v>0</v>
      </c>
      <c r="F231" s="38"/>
      <c r="G231" s="67"/>
      <c r="H231" s="127"/>
      <c r="I231" s="67"/>
      <c r="J231" s="68"/>
      <c r="K231" s="39" t="s">
        <v>25</v>
      </c>
      <c r="L231" s="139">
        <f t="shared" si="50"/>
        <v>0</v>
      </c>
      <c r="N231" s="139">
        <f t="shared" si="51"/>
        <v>0</v>
      </c>
      <c r="O231" s="140">
        <f t="shared" si="52"/>
        <v>0</v>
      </c>
    </row>
    <row r="232" spans="2:15" ht="15" hidden="1" customHeight="1" outlineLevel="1" x14ac:dyDescent="0.3">
      <c r="B232" s="448" t="s">
        <v>438</v>
      </c>
      <c r="C232" s="449"/>
      <c r="D232" s="79" t="s">
        <v>439</v>
      </c>
      <c r="E232" s="20">
        <f t="shared" si="49"/>
        <v>0</v>
      </c>
      <c r="F232" s="59">
        <f>SUM(F233:F235)</f>
        <v>0</v>
      </c>
      <c r="G232" s="51">
        <f>SUM(G233:G235)</f>
        <v>0</v>
      </c>
      <c r="H232" s="22">
        <v>0</v>
      </c>
      <c r="I232" s="51">
        <f>SUM(I233:I235)</f>
        <v>0</v>
      </c>
      <c r="J232" s="51">
        <f>SUM(J233:J235)</f>
        <v>0</v>
      </c>
      <c r="K232" s="39" t="s">
        <v>25</v>
      </c>
      <c r="L232" s="139">
        <f t="shared" si="50"/>
        <v>0</v>
      </c>
      <c r="N232" s="139">
        <f t="shared" si="51"/>
        <v>0</v>
      </c>
      <c r="O232" s="140">
        <f t="shared" si="52"/>
        <v>0</v>
      </c>
    </row>
    <row r="233" spans="2:15" ht="15" hidden="1" customHeight="1" outlineLevel="2" x14ac:dyDescent="0.3">
      <c r="B233" s="99"/>
      <c r="C233" s="97" t="s">
        <v>401</v>
      </c>
      <c r="D233" s="79" t="s">
        <v>440</v>
      </c>
      <c r="E233" s="20">
        <f t="shared" si="49"/>
        <v>0</v>
      </c>
      <c r="F233" s="38"/>
      <c r="G233" s="67"/>
      <c r="H233" s="127"/>
      <c r="I233" s="67"/>
      <c r="J233" s="68"/>
      <c r="K233" s="39" t="s">
        <v>25</v>
      </c>
      <c r="L233" s="139">
        <f t="shared" si="50"/>
        <v>0</v>
      </c>
      <c r="N233" s="139">
        <f t="shared" si="51"/>
        <v>0</v>
      </c>
      <c r="O233" s="140">
        <f t="shared" si="52"/>
        <v>0</v>
      </c>
    </row>
    <row r="234" spans="2:15" ht="15.6" hidden="1" outlineLevel="2" x14ac:dyDescent="0.3">
      <c r="B234" s="99"/>
      <c r="C234" s="97" t="s">
        <v>403</v>
      </c>
      <c r="D234" s="79" t="s">
        <v>441</v>
      </c>
      <c r="E234" s="20">
        <f t="shared" si="49"/>
        <v>0</v>
      </c>
      <c r="F234" s="38"/>
      <c r="G234" s="67"/>
      <c r="H234" s="127"/>
      <c r="I234" s="67"/>
      <c r="J234" s="68"/>
      <c r="K234" s="39" t="s">
        <v>25</v>
      </c>
      <c r="L234" s="139">
        <f t="shared" si="50"/>
        <v>0</v>
      </c>
      <c r="N234" s="139">
        <f t="shared" si="51"/>
        <v>0</v>
      </c>
      <c r="O234" s="140">
        <f t="shared" si="52"/>
        <v>0</v>
      </c>
    </row>
    <row r="235" spans="2:15" ht="15.6" hidden="1" outlineLevel="2" x14ac:dyDescent="0.3">
      <c r="B235" s="99"/>
      <c r="C235" s="97" t="s">
        <v>405</v>
      </c>
      <c r="D235" s="79" t="s">
        <v>442</v>
      </c>
      <c r="E235" s="20">
        <f t="shared" si="49"/>
        <v>0</v>
      </c>
      <c r="F235" s="38"/>
      <c r="G235" s="67"/>
      <c r="H235" s="127"/>
      <c r="I235" s="67"/>
      <c r="J235" s="68"/>
      <c r="K235" s="39" t="s">
        <v>25</v>
      </c>
      <c r="L235" s="139">
        <f t="shared" si="50"/>
        <v>0</v>
      </c>
      <c r="N235" s="139">
        <f t="shared" si="51"/>
        <v>0</v>
      </c>
      <c r="O235" s="140">
        <f t="shared" si="52"/>
        <v>0</v>
      </c>
    </row>
    <row r="236" spans="2:15" ht="15" hidden="1" customHeight="1" outlineLevel="1" x14ac:dyDescent="0.3">
      <c r="B236" s="448" t="s">
        <v>443</v>
      </c>
      <c r="C236" s="449"/>
      <c r="D236" s="79" t="s">
        <v>444</v>
      </c>
      <c r="E236" s="20">
        <f t="shared" si="49"/>
        <v>0</v>
      </c>
      <c r="F236" s="59">
        <f>SUM(F237:F239)</f>
        <v>0</v>
      </c>
      <c r="G236" s="51">
        <f>SUM(G237:G239)</f>
        <v>0</v>
      </c>
      <c r="H236" s="22">
        <v>0</v>
      </c>
      <c r="I236" s="51">
        <f>SUM(I237:I239)</f>
        <v>0</v>
      </c>
      <c r="J236" s="51">
        <f>SUM(J237:J239)</f>
        <v>0</v>
      </c>
      <c r="K236" s="39" t="s">
        <v>25</v>
      </c>
      <c r="L236" s="139">
        <f t="shared" ref="L236:L267" si="53">E236-G236-H236-I236</f>
        <v>0</v>
      </c>
      <c r="N236" s="139">
        <f t="shared" ref="N236:N267" si="54">G236+H236+M236</f>
        <v>0</v>
      </c>
      <c r="O236" s="140">
        <f t="shared" ref="O236:O267" si="55">E236-G236-H236-M236</f>
        <v>0</v>
      </c>
    </row>
    <row r="237" spans="2:15" ht="15" hidden="1" customHeight="1" outlineLevel="2" x14ac:dyDescent="0.3">
      <c r="B237" s="99"/>
      <c r="C237" s="97" t="s">
        <v>401</v>
      </c>
      <c r="D237" s="79" t="s">
        <v>445</v>
      </c>
      <c r="E237" s="20">
        <f t="shared" si="49"/>
        <v>0</v>
      </c>
      <c r="F237" s="38"/>
      <c r="G237" s="67"/>
      <c r="H237" s="127"/>
      <c r="I237" s="67"/>
      <c r="J237" s="68"/>
      <c r="K237" s="39" t="s">
        <v>25</v>
      </c>
      <c r="L237" s="139">
        <f t="shared" si="53"/>
        <v>0</v>
      </c>
      <c r="N237" s="139">
        <f t="shared" si="54"/>
        <v>0</v>
      </c>
      <c r="O237" s="140">
        <f t="shared" si="55"/>
        <v>0</v>
      </c>
    </row>
    <row r="238" spans="2:15" ht="15.6" hidden="1" outlineLevel="2" x14ac:dyDescent="0.3">
      <c r="B238" s="99"/>
      <c r="C238" s="97" t="s">
        <v>403</v>
      </c>
      <c r="D238" s="79" t="s">
        <v>446</v>
      </c>
      <c r="E238" s="20">
        <f t="shared" si="49"/>
        <v>0</v>
      </c>
      <c r="F238" s="38"/>
      <c r="G238" s="67"/>
      <c r="H238" s="127"/>
      <c r="I238" s="67"/>
      <c r="J238" s="68"/>
      <c r="K238" s="39" t="s">
        <v>25</v>
      </c>
      <c r="L238" s="139">
        <f t="shared" si="53"/>
        <v>0</v>
      </c>
      <c r="N238" s="139">
        <f t="shared" si="54"/>
        <v>0</v>
      </c>
      <c r="O238" s="140">
        <f t="shared" si="55"/>
        <v>0</v>
      </c>
    </row>
    <row r="239" spans="2:15" ht="15.6" hidden="1" outlineLevel="2" x14ac:dyDescent="0.3">
      <c r="B239" s="99"/>
      <c r="C239" s="97" t="s">
        <v>405</v>
      </c>
      <c r="D239" s="79" t="s">
        <v>447</v>
      </c>
      <c r="E239" s="20">
        <f t="shared" si="49"/>
        <v>0</v>
      </c>
      <c r="F239" s="38"/>
      <c r="G239" s="67"/>
      <c r="H239" s="127"/>
      <c r="I239" s="67"/>
      <c r="J239" s="68"/>
      <c r="K239" s="39" t="s">
        <v>25</v>
      </c>
      <c r="L239" s="139">
        <f t="shared" si="53"/>
        <v>0</v>
      </c>
      <c r="N239" s="139">
        <f t="shared" si="54"/>
        <v>0</v>
      </c>
      <c r="O239" s="140">
        <f t="shared" si="55"/>
        <v>0</v>
      </c>
    </row>
    <row r="240" spans="2:15" ht="15" hidden="1" customHeight="1" outlineLevel="1" x14ac:dyDescent="0.3">
      <c r="B240" s="438" t="s">
        <v>448</v>
      </c>
      <c r="C240" s="439"/>
      <c r="D240" s="79" t="s">
        <v>449</v>
      </c>
      <c r="E240" s="20">
        <f t="shared" si="49"/>
        <v>0</v>
      </c>
      <c r="F240" s="59">
        <f>SUM(F241:F243)</f>
        <v>0</v>
      </c>
      <c r="G240" s="51">
        <f>SUM(G241:G243)</f>
        <v>0</v>
      </c>
      <c r="H240" s="22">
        <v>0</v>
      </c>
      <c r="I240" s="51">
        <f>SUM(I241:I243)</f>
        <v>0</v>
      </c>
      <c r="J240" s="51">
        <f>SUM(J241:J243)</f>
        <v>0</v>
      </c>
      <c r="K240" s="39" t="s">
        <v>25</v>
      </c>
      <c r="L240" s="139">
        <f t="shared" si="53"/>
        <v>0</v>
      </c>
      <c r="N240" s="139">
        <f t="shared" si="54"/>
        <v>0</v>
      </c>
      <c r="O240" s="140">
        <f t="shared" si="55"/>
        <v>0</v>
      </c>
    </row>
    <row r="241" spans="2:15" ht="15" hidden="1" customHeight="1" outlineLevel="2" x14ac:dyDescent="0.3">
      <c r="B241" s="100"/>
      <c r="C241" s="97" t="s">
        <v>401</v>
      </c>
      <c r="D241" s="79" t="s">
        <v>450</v>
      </c>
      <c r="E241" s="20">
        <f t="shared" si="49"/>
        <v>0</v>
      </c>
      <c r="F241" s="38"/>
      <c r="G241" s="67">
        <v>0</v>
      </c>
      <c r="H241" s="127">
        <v>0</v>
      </c>
      <c r="I241" s="67">
        <v>0</v>
      </c>
      <c r="J241" s="68">
        <v>0</v>
      </c>
      <c r="K241" s="39" t="s">
        <v>25</v>
      </c>
      <c r="L241" s="139">
        <f t="shared" si="53"/>
        <v>0</v>
      </c>
      <c r="N241" s="139">
        <f t="shared" si="54"/>
        <v>0</v>
      </c>
      <c r="O241" s="140">
        <f t="shared" si="55"/>
        <v>0</v>
      </c>
    </row>
    <row r="242" spans="2:15" ht="15.6" hidden="1" outlineLevel="2" x14ac:dyDescent="0.3">
      <c r="B242" s="100"/>
      <c r="C242" s="97" t="s">
        <v>403</v>
      </c>
      <c r="D242" s="79" t="s">
        <v>451</v>
      </c>
      <c r="E242" s="20">
        <f t="shared" si="49"/>
        <v>0</v>
      </c>
      <c r="F242" s="38"/>
      <c r="G242" s="67">
        <v>0</v>
      </c>
      <c r="H242" s="127">
        <v>0</v>
      </c>
      <c r="I242" s="67">
        <v>0</v>
      </c>
      <c r="J242" s="68">
        <v>0</v>
      </c>
      <c r="K242" s="39" t="s">
        <v>25</v>
      </c>
      <c r="L242" s="139">
        <f t="shared" si="53"/>
        <v>0</v>
      </c>
      <c r="N242" s="139">
        <f t="shared" si="54"/>
        <v>0</v>
      </c>
      <c r="O242" s="140">
        <f t="shared" si="55"/>
        <v>0</v>
      </c>
    </row>
    <row r="243" spans="2:15" ht="15.6" hidden="1" outlineLevel="2" x14ac:dyDescent="0.3">
      <c r="B243" s="100"/>
      <c r="C243" s="97" t="s">
        <v>405</v>
      </c>
      <c r="D243" s="79" t="s">
        <v>452</v>
      </c>
      <c r="E243" s="20">
        <f t="shared" si="49"/>
        <v>0</v>
      </c>
      <c r="F243" s="38"/>
      <c r="G243" s="67"/>
      <c r="H243" s="127"/>
      <c r="I243" s="67"/>
      <c r="J243" s="68"/>
      <c r="K243" s="39" t="s">
        <v>25</v>
      </c>
      <c r="L243" s="139">
        <f t="shared" si="53"/>
        <v>0</v>
      </c>
      <c r="N243" s="139">
        <f t="shared" si="54"/>
        <v>0</v>
      </c>
      <c r="O243" s="140">
        <f t="shared" si="55"/>
        <v>0</v>
      </c>
    </row>
    <row r="244" spans="2:15" ht="15" hidden="1" customHeight="1" outlineLevel="1" x14ac:dyDescent="0.3">
      <c r="B244" s="438" t="s">
        <v>453</v>
      </c>
      <c r="C244" s="439"/>
      <c r="D244" s="79" t="s">
        <v>454</v>
      </c>
      <c r="E244" s="20">
        <f t="shared" si="49"/>
        <v>0</v>
      </c>
      <c r="F244" s="59">
        <f>SUM(F245:F247)</f>
        <v>0</v>
      </c>
      <c r="G244" s="51">
        <f>SUM(G245:G247)</f>
        <v>0</v>
      </c>
      <c r="H244" s="22">
        <v>0</v>
      </c>
      <c r="I244" s="51">
        <f>SUM(I245:I247)</f>
        <v>0</v>
      </c>
      <c r="J244" s="51">
        <f>SUM(J245:J247)</f>
        <v>0</v>
      </c>
      <c r="K244" s="39" t="s">
        <v>25</v>
      </c>
      <c r="L244" s="139">
        <f t="shared" si="53"/>
        <v>0</v>
      </c>
      <c r="N244" s="139">
        <f t="shared" si="54"/>
        <v>0</v>
      </c>
      <c r="O244" s="140">
        <f t="shared" si="55"/>
        <v>0</v>
      </c>
    </row>
    <row r="245" spans="2:15" ht="15.6" hidden="1" outlineLevel="2" x14ac:dyDescent="0.3">
      <c r="B245" s="100"/>
      <c r="C245" s="97" t="s">
        <v>401</v>
      </c>
      <c r="D245" s="79" t="s">
        <v>455</v>
      </c>
      <c r="E245" s="20">
        <f t="shared" si="49"/>
        <v>0</v>
      </c>
      <c r="F245" s="38"/>
      <c r="G245" s="67"/>
      <c r="H245" s="127"/>
      <c r="I245" s="67"/>
      <c r="J245" s="68"/>
      <c r="K245" s="39" t="s">
        <v>25</v>
      </c>
      <c r="L245" s="139">
        <f t="shared" si="53"/>
        <v>0</v>
      </c>
      <c r="N245" s="139">
        <f t="shared" si="54"/>
        <v>0</v>
      </c>
      <c r="O245" s="140">
        <f t="shared" si="55"/>
        <v>0</v>
      </c>
    </row>
    <row r="246" spans="2:15" ht="15.75" hidden="1" customHeight="1" outlineLevel="2" x14ac:dyDescent="0.3">
      <c r="B246" s="100"/>
      <c r="C246" s="97" t="s">
        <v>403</v>
      </c>
      <c r="D246" s="79" t="s">
        <v>456</v>
      </c>
      <c r="E246" s="20">
        <f t="shared" si="49"/>
        <v>0</v>
      </c>
      <c r="F246" s="38"/>
      <c r="G246" s="67"/>
      <c r="H246" s="127"/>
      <c r="I246" s="67"/>
      <c r="J246" s="68"/>
      <c r="K246" s="39" t="s">
        <v>25</v>
      </c>
      <c r="L246" s="139">
        <f t="shared" si="53"/>
        <v>0</v>
      </c>
      <c r="N246" s="139">
        <f t="shared" si="54"/>
        <v>0</v>
      </c>
      <c r="O246" s="140">
        <f t="shared" si="55"/>
        <v>0</v>
      </c>
    </row>
    <row r="247" spans="2:15" ht="15.6" hidden="1" outlineLevel="2" x14ac:dyDescent="0.3">
      <c r="B247" s="100"/>
      <c r="C247" s="97" t="s">
        <v>405</v>
      </c>
      <c r="D247" s="79" t="s">
        <v>457</v>
      </c>
      <c r="E247" s="20">
        <f t="shared" si="49"/>
        <v>0</v>
      </c>
      <c r="F247" s="38"/>
      <c r="G247" s="67"/>
      <c r="H247" s="127"/>
      <c r="I247" s="67"/>
      <c r="J247" s="68"/>
      <c r="K247" s="39" t="s">
        <v>25</v>
      </c>
      <c r="L247" s="139">
        <f t="shared" si="53"/>
        <v>0</v>
      </c>
      <c r="N247" s="139">
        <f t="shared" si="54"/>
        <v>0</v>
      </c>
      <c r="O247" s="140">
        <f t="shared" si="55"/>
        <v>0</v>
      </c>
    </row>
    <row r="248" spans="2:15" ht="28.5" hidden="1" customHeight="1" outlineLevel="1" x14ac:dyDescent="0.3">
      <c r="B248" s="438" t="s">
        <v>458</v>
      </c>
      <c r="C248" s="439"/>
      <c r="D248" s="79" t="s">
        <v>459</v>
      </c>
      <c r="E248" s="20">
        <f t="shared" si="49"/>
        <v>0</v>
      </c>
      <c r="F248" s="59">
        <f>SUM(F249:F251)</f>
        <v>0</v>
      </c>
      <c r="G248" s="51">
        <f>SUM(G249:G251)</f>
        <v>0</v>
      </c>
      <c r="H248" s="22">
        <v>0</v>
      </c>
      <c r="I248" s="51">
        <f>SUM(I249:I251)</f>
        <v>0</v>
      </c>
      <c r="J248" s="51">
        <f>SUM(J249:J251)</f>
        <v>0</v>
      </c>
      <c r="K248" s="39" t="s">
        <v>25</v>
      </c>
      <c r="L248" s="139">
        <f t="shared" si="53"/>
        <v>0</v>
      </c>
      <c r="N248" s="139">
        <f t="shared" si="54"/>
        <v>0</v>
      </c>
      <c r="O248" s="140">
        <f t="shared" si="55"/>
        <v>0</v>
      </c>
    </row>
    <row r="249" spans="2:15" ht="15.6" hidden="1" outlineLevel="2" x14ac:dyDescent="0.3">
      <c r="B249" s="100"/>
      <c r="C249" s="97" t="s">
        <v>401</v>
      </c>
      <c r="D249" s="79" t="s">
        <v>460</v>
      </c>
      <c r="E249" s="20">
        <f t="shared" si="49"/>
        <v>0</v>
      </c>
      <c r="F249" s="38"/>
      <c r="G249" s="67"/>
      <c r="H249" s="127"/>
      <c r="I249" s="67"/>
      <c r="J249" s="68"/>
      <c r="K249" s="39" t="s">
        <v>25</v>
      </c>
      <c r="L249" s="139">
        <f t="shared" si="53"/>
        <v>0</v>
      </c>
      <c r="N249" s="139">
        <f t="shared" si="54"/>
        <v>0</v>
      </c>
      <c r="O249" s="140">
        <f t="shared" si="55"/>
        <v>0</v>
      </c>
    </row>
    <row r="250" spans="2:15" ht="15.6" hidden="1" outlineLevel="2" x14ac:dyDescent="0.3">
      <c r="B250" s="100"/>
      <c r="C250" s="97" t="s">
        <v>403</v>
      </c>
      <c r="D250" s="79" t="s">
        <v>461</v>
      </c>
      <c r="E250" s="20">
        <f t="shared" si="49"/>
        <v>0</v>
      </c>
      <c r="F250" s="38"/>
      <c r="G250" s="67"/>
      <c r="H250" s="127"/>
      <c r="I250" s="67"/>
      <c r="J250" s="68"/>
      <c r="K250" s="39" t="s">
        <v>25</v>
      </c>
      <c r="L250" s="139">
        <f t="shared" si="53"/>
        <v>0</v>
      </c>
      <c r="N250" s="139">
        <f t="shared" si="54"/>
        <v>0</v>
      </c>
      <c r="O250" s="140">
        <f t="shared" si="55"/>
        <v>0</v>
      </c>
    </row>
    <row r="251" spans="2:15" ht="15.6" hidden="1" outlineLevel="2" x14ac:dyDescent="0.3">
      <c r="B251" s="100"/>
      <c r="C251" s="97" t="s">
        <v>405</v>
      </c>
      <c r="D251" s="79" t="s">
        <v>462</v>
      </c>
      <c r="E251" s="20">
        <f t="shared" si="49"/>
        <v>0</v>
      </c>
      <c r="F251" s="38"/>
      <c r="G251" s="67"/>
      <c r="H251" s="127"/>
      <c r="I251" s="67"/>
      <c r="J251" s="68"/>
      <c r="K251" s="39" t="s">
        <v>25</v>
      </c>
      <c r="L251" s="139">
        <f t="shared" si="53"/>
        <v>0</v>
      </c>
      <c r="N251" s="139">
        <f t="shared" si="54"/>
        <v>0</v>
      </c>
      <c r="O251" s="140">
        <f t="shared" si="55"/>
        <v>0</v>
      </c>
    </row>
    <row r="252" spans="2:15" ht="15" hidden="1" customHeight="1" outlineLevel="1" x14ac:dyDescent="0.3">
      <c r="B252" s="438" t="s">
        <v>463</v>
      </c>
      <c r="C252" s="439"/>
      <c r="D252" s="79">
        <v>56.27</v>
      </c>
      <c r="E252" s="20">
        <f t="shared" si="49"/>
        <v>0</v>
      </c>
      <c r="F252" s="59">
        <f>SUM(F253:F255)</f>
        <v>0</v>
      </c>
      <c r="G252" s="51">
        <f>SUM(G253:G255)</f>
        <v>0</v>
      </c>
      <c r="H252" s="22">
        <v>0</v>
      </c>
      <c r="I252" s="51">
        <f>SUM(I253:I255)</f>
        <v>0</v>
      </c>
      <c r="J252" s="51">
        <f>SUM(J253:J255)</f>
        <v>0</v>
      </c>
      <c r="K252" s="39" t="s">
        <v>25</v>
      </c>
      <c r="L252" s="139">
        <f t="shared" si="53"/>
        <v>0</v>
      </c>
      <c r="N252" s="139">
        <f t="shared" si="54"/>
        <v>0</v>
      </c>
      <c r="O252" s="140">
        <f t="shared" si="55"/>
        <v>0</v>
      </c>
    </row>
    <row r="253" spans="2:15" ht="15.6" hidden="1" outlineLevel="2" x14ac:dyDescent="0.3">
      <c r="B253" s="100"/>
      <c r="C253" s="97" t="s">
        <v>401</v>
      </c>
      <c r="D253" s="79" t="s">
        <v>464</v>
      </c>
      <c r="E253" s="20">
        <f t="shared" si="49"/>
        <v>0</v>
      </c>
      <c r="F253" s="38"/>
      <c r="G253" s="67"/>
      <c r="H253" s="127"/>
      <c r="I253" s="67"/>
      <c r="J253" s="68"/>
      <c r="K253" s="39" t="s">
        <v>25</v>
      </c>
      <c r="L253" s="139">
        <f t="shared" si="53"/>
        <v>0</v>
      </c>
      <c r="N253" s="139">
        <f t="shared" si="54"/>
        <v>0</v>
      </c>
      <c r="O253" s="140">
        <f t="shared" si="55"/>
        <v>0</v>
      </c>
    </row>
    <row r="254" spans="2:15" ht="15.6" hidden="1" outlineLevel="2" x14ac:dyDescent="0.3">
      <c r="B254" s="100"/>
      <c r="C254" s="97" t="s">
        <v>403</v>
      </c>
      <c r="D254" s="79" t="s">
        <v>465</v>
      </c>
      <c r="E254" s="20">
        <f t="shared" si="49"/>
        <v>0</v>
      </c>
      <c r="F254" s="38"/>
      <c r="G254" s="67"/>
      <c r="H254" s="127"/>
      <c r="I254" s="67"/>
      <c r="J254" s="68"/>
      <c r="K254" s="39" t="s">
        <v>25</v>
      </c>
      <c r="L254" s="139">
        <f t="shared" si="53"/>
        <v>0</v>
      </c>
      <c r="N254" s="139">
        <f t="shared" si="54"/>
        <v>0</v>
      </c>
      <c r="O254" s="140">
        <f t="shared" si="55"/>
        <v>0</v>
      </c>
    </row>
    <row r="255" spans="2:15" ht="15.75" hidden="1" customHeight="1" outlineLevel="2" x14ac:dyDescent="0.3">
      <c r="B255" s="100"/>
      <c r="C255" s="97" t="s">
        <v>405</v>
      </c>
      <c r="D255" s="79" t="s">
        <v>466</v>
      </c>
      <c r="E255" s="20">
        <f t="shared" si="49"/>
        <v>0</v>
      </c>
      <c r="F255" s="38"/>
      <c r="G255" s="67"/>
      <c r="H255" s="127"/>
      <c r="I255" s="67"/>
      <c r="J255" s="68"/>
      <c r="K255" s="39" t="s">
        <v>25</v>
      </c>
      <c r="L255" s="139">
        <f t="shared" si="53"/>
        <v>0</v>
      </c>
      <c r="N255" s="139">
        <f t="shared" si="54"/>
        <v>0</v>
      </c>
      <c r="O255" s="140">
        <f t="shared" si="55"/>
        <v>0</v>
      </c>
    </row>
    <row r="256" spans="2:15" ht="15" hidden="1" customHeight="1" outlineLevel="1" x14ac:dyDescent="0.3">
      <c r="B256" s="438" t="s">
        <v>467</v>
      </c>
      <c r="C256" s="439"/>
      <c r="D256" s="79">
        <v>56.28</v>
      </c>
      <c r="E256" s="20">
        <f t="shared" si="49"/>
        <v>0</v>
      </c>
      <c r="F256" s="59">
        <f>SUM(F257:F259)</f>
        <v>0</v>
      </c>
      <c r="G256" s="51">
        <f>SUM(G257:G259)</f>
        <v>0</v>
      </c>
      <c r="H256" s="22">
        <v>0</v>
      </c>
      <c r="I256" s="51">
        <f>SUM(I257:I259)</f>
        <v>0</v>
      </c>
      <c r="J256" s="51">
        <f>SUM(J257:J259)</f>
        <v>0</v>
      </c>
      <c r="K256" s="39" t="s">
        <v>25</v>
      </c>
      <c r="L256" s="139">
        <f t="shared" si="53"/>
        <v>0</v>
      </c>
      <c r="N256" s="139">
        <f t="shared" si="54"/>
        <v>0</v>
      </c>
      <c r="O256" s="140">
        <f t="shared" si="55"/>
        <v>0</v>
      </c>
    </row>
    <row r="257" spans="2:15" ht="15.6" hidden="1" outlineLevel="2" x14ac:dyDescent="0.3">
      <c r="B257" s="100"/>
      <c r="C257" s="97" t="s">
        <v>401</v>
      </c>
      <c r="D257" s="79" t="s">
        <v>468</v>
      </c>
      <c r="E257" s="20">
        <f t="shared" si="49"/>
        <v>0</v>
      </c>
      <c r="F257" s="38"/>
      <c r="G257" s="67"/>
      <c r="H257" s="127"/>
      <c r="I257" s="67"/>
      <c r="J257" s="68"/>
      <c r="K257" s="39" t="s">
        <v>25</v>
      </c>
      <c r="L257" s="139">
        <f t="shared" si="53"/>
        <v>0</v>
      </c>
      <c r="N257" s="139">
        <f t="shared" si="54"/>
        <v>0</v>
      </c>
      <c r="O257" s="140">
        <f t="shared" si="55"/>
        <v>0</v>
      </c>
    </row>
    <row r="258" spans="2:15" ht="15.6" hidden="1" outlineLevel="2" x14ac:dyDescent="0.3">
      <c r="B258" s="100"/>
      <c r="C258" s="97" t="s">
        <v>403</v>
      </c>
      <c r="D258" s="79" t="s">
        <v>469</v>
      </c>
      <c r="E258" s="20">
        <f t="shared" si="49"/>
        <v>0</v>
      </c>
      <c r="F258" s="38"/>
      <c r="G258" s="67"/>
      <c r="H258" s="127"/>
      <c r="I258" s="67"/>
      <c r="J258" s="68"/>
      <c r="K258" s="39" t="s">
        <v>25</v>
      </c>
      <c r="L258" s="139">
        <f t="shared" si="53"/>
        <v>0</v>
      </c>
      <c r="N258" s="139">
        <f t="shared" si="54"/>
        <v>0</v>
      </c>
      <c r="O258" s="140">
        <f t="shared" si="55"/>
        <v>0</v>
      </c>
    </row>
    <row r="259" spans="2:15" ht="15.6" hidden="1" outlineLevel="2" x14ac:dyDescent="0.3">
      <c r="B259" s="100"/>
      <c r="C259" s="97" t="s">
        <v>405</v>
      </c>
      <c r="D259" s="79" t="s">
        <v>470</v>
      </c>
      <c r="E259" s="20">
        <f t="shared" si="49"/>
        <v>0</v>
      </c>
      <c r="F259" s="38"/>
      <c r="G259" s="67"/>
      <c r="H259" s="127"/>
      <c r="I259" s="67"/>
      <c r="J259" s="68"/>
      <c r="K259" s="39" t="s">
        <v>25</v>
      </c>
      <c r="L259" s="139">
        <f t="shared" si="53"/>
        <v>0</v>
      </c>
      <c r="N259" s="139">
        <f t="shared" si="54"/>
        <v>0</v>
      </c>
      <c r="O259" s="140">
        <f t="shared" si="55"/>
        <v>0</v>
      </c>
    </row>
    <row r="260" spans="2:15" ht="15.6" collapsed="1" x14ac:dyDescent="0.3">
      <c r="B260" s="446" t="s">
        <v>471</v>
      </c>
      <c r="C260" s="447"/>
      <c r="D260" s="28" t="s">
        <v>472</v>
      </c>
      <c r="E260" s="217">
        <f t="shared" si="49"/>
        <v>0</v>
      </c>
      <c r="F260" s="50">
        <f t="shared" ref="F260:J260" si="56">SUM(F262,F268,F271)</f>
        <v>0</v>
      </c>
      <c r="G260" s="49">
        <f t="shared" si="56"/>
        <v>0</v>
      </c>
      <c r="H260" s="49">
        <f t="shared" si="56"/>
        <v>0</v>
      </c>
      <c r="I260" s="49">
        <f t="shared" si="56"/>
        <v>0</v>
      </c>
      <c r="J260" s="49">
        <f t="shared" si="56"/>
        <v>0</v>
      </c>
      <c r="K260" s="43"/>
      <c r="L260" s="139">
        <f t="shared" si="53"/>
        <v>0</v>
      </c>
      <c r="N260" s="139">
        <f t="shared" si="54"/>
        <v>0</v>
      </c>
      <c r="O260" s="140">
        <f t="shared" si="55"/>
        <v>0</v>
      </c>
    </row>
    <row r="261" spans="2:15" ht="15.75" customHeight="1" x14ac:dyDescent="0.3">
      <c r="B261" s="408" t="s">
        <v>473</v>
      </c>
      <c r="C261" s="409"/>
      <c r="D261" s="28">
        <v>71</v>
      </c>
      <c r="E261" s="217">
        <f t="shared" si="49"/>
        <v>0</v>
      </c>
      <c r="F261" s="50">
        <f t="shared" ref="F261:J261" si="57">SUM(F262,F267)</f>
        <v>0</v>
      </c>
      <c r="G261" s="49">
        <f t="shared" si="57"/>
        <v>0</v>
      </c>
      <c r="H261" s="49">
        <f t="shared" si="57"/>
        <v>0</v>
      </c>
      <c r="I261" s="49">
        <f t="shared" si="57"/>
        <v>0</v>
      </c>
      <c r="J261" s="49">
        <f t="shared" si="57"/>
        <v>0</v>
      </c>
      <c r="K261" s="124"/>
      <c r="L261" s="139">
        <f t="shared" si="53"/>
        <v>0</v>
      </c>
      <c r="N261" s="139">
        <f t="shared" si="54"/>
        <v>0</v>
      </c>
      <c r="O261" s="140">
        <f t="shared" si="55"/>
        <v>0</v>
      </c>
    </row>
    <row r="262" spans="2:15" ht="15.6" outlineLevel="1" x14ac:dyDescent="0.3">
      <c r="B262" s="52" t="s">
        <v>474</v>
      </c>
      <c r="C262" s="83"/>
      <c r="D262" s="28" t="s">
        <v>475</v>
      </c>
      <c r="E262" s="217">
        <f t="shared" si="49"/>
        <v>0</v>
      </c>
      <c r="F262" s="50">
        <f t="shared" ref="F262:J262" si="58">SUM(F263:F266)</f>
        <v>0</v>
      </c>
      <c r="G262" s="49">
        <f t="shared" si="58"/>
        <v>0</v>
      </c>
      <c r="H262" s="49">
        <f t="shared" si="58"/>
        <v>0</v>
      </c>
      <c r="I262" s="49">
        <f t="shared" si="58"/>
        <v>0</v>
      </c>
      <c r="J262" s="49">
        <f t="shared" si="58"/>
        <v>0</v>
      </c>
      <c r="K262" s="43" t="s">
        <v>25</v>
      </c>
      <c r="L262" s="139">
        <f t="shared" si="53"/>
        <v>0</v>
      </c>
      <c r="N262" s="139">
        <f t="shared" si="54"/>
        <v>0</v>
      </c>
      <c r="O262" s="140">
        <f t="shared" si="55"/>
        <v>0</v>
      </c>
    </row>
    <row r="263" spans="2:15" ht="15.6" hidden="1" outlineLevel="2" x14ac:dyDescent="0.3">
      <c r="B263" s="52"/>
      <c r="C263" s="83" t="s">
        <v>476</v>
      </c>
      <c r="D263" s="71" t="s">
        <v>477</v>
      </c>
      <c r="E263" s="20">
        <f t="shared" si="49"/>
        <v>0</v>
      </c>
      <c r="F263" s="38"/>
      <c r="G263" s="38">
        <v>0</v>
      </c>
      <c r="H263" s="127">
        <v>0</v>
      </c>
      <c r="I263" s="38">
        <v>0</v>
      </c>
      <c r="J263" s="44">
        <v>0</v>
      </c>
      <c r="K263" s="39" t="s">
        <v>25</v>
      </c>
      <c r="L263" s="139">
        <f t="shared" si="53"/>
        <v>0</v>
      </c>
      <c r="N263" s="139">
        <f t="shared" si="54"/>
        <v>0</v>
      </c>
      <c r="O263" s="140">
        <f t="shared" si="55"/>
        <v>0</v>
      </c>
    </row>
    <row r="264" spans="2:15" ht="15.6" hidden="1" outlineLevel="2" x14ac:dyDescent="0.3">
      <c r="B264" s="101"/>
      <c r="C264" s="73" t="s">
        <v>478</v>
      </c>
      <c r="D264" s="71" t="s">
        <v>479</v>
      </c>
      <c r="E264" s="20">
        <f t="shared" si="49"/>
        <v>0</v>
      </c>
      <c r="F264" s="38"/>
      <c r="G264" s="38">
        <v>0</v>
      </c>
      <c r="H264" s="127">
        <v>0</v>
      </c>
      <c r="I264" s="38">
        <v>0</v>
      </c>
      <c r="J264" s="44">
        <v>0</v>
      </c>
      <c r="K264" s="39" t="s">
        <v>25</v>
      </c>
      <c r="L264" s="139">
        <f t="shared" si="53"/>
        <v>0</v>
      </c>
      <c r="N264" s="139">
        <f t="shared" si="54"/>
        <v>0</v>
      </c>
      <c r="O264" s="140">
        <f t="shared" si="55"/>
        <v>0</v>
      </c>
    </row>
    <row r="265" spans="2:15" ht="15.6" outlineLevel="2" x14ac:dyDescent="0.3">
      <c r="B265" s="52"/>
      <c r="C265" s="70" t="s">
        <v>480</v>
      </c>
      <c r="D265" s="71" t="s">
        <v>481</v>
      </c>
      <c r="E265" s="217">
        <f>SUBTOTAL(9,G265:J265)</f>
        <v>0</v>
      </c>
      <c r="F265" s="37">
        <v>0</v>
      </c>
      <c r="G265" s="310"/>
      <c r="H265" s="311"/>
      <c r="I265" s="310"/>
      <c r="J265" s="310"/>
      <c r="K265" s="43" t="s">
        <v>25</v>
      </c>
      <c r="L265" s="139">
        <f t="shared" si="53"/>
        <v>0</v>
      </c>
      <c r="M265" s="140">
        <f>302-G265-H265</f>
        <v>302</v>
      </c>
      <c r="N265" s="139">
        <f t="shared" si="54"/>
        <v>302</v>
      </c>
      <c r="O265" s="140">
        <f t="shared" si="55"/>
        <v>-302</v>
      </c>
    </row>
    <row r="266" spans="2:15" ht="15.6" outlineLevel="2" x14ac:dyDescent="0.3">
      <c r="B266" s="52"/>
      <c r="C266" s="70" t="s">
        <v>482</v>
      </c>
      <c r="D266" s="71" t="s">
        <v>483</v>
      </c>
      <c r="E266" s="217">
        <f>SUBTOTAL(9,G266:J266)</f>
        <v>0</v>
      </c>
      <c r="F266" s="37">
        <v>0</v>
      </c>
      <c r="G266" s="310"/>
      <c r="H266" s="311"/>
      <c r="I266" s="310"/>
      <c r="J266" s="310"/>
      <c r="K266" s="43" t="s">
        <v>25</v>
      </c>
      <c r="L266" s="139">
        <f t="shared" si="53"/>
        <v>0</v>
      </c>
      <c r="M266" s="140">
        <f>127-G266-H266</f>
        <v>127</v>
      </c>
      <c r="N266" s="139">
        <f t="shared" si="54"/>
        <v>127</v>
      </c>
      <c r="O266" s="140">
        <f t="shared" si="55"/>
        <v>-127</v>
      </c>
    </row>
    <row r="267" spans="2:15" ht="15.6" hidden="1" outlineLevel="1" x14ac:dyDescent="0.3">
      <c r="B267" s="52" t="s">
        <v>484</v>
      </c>
      <c r="C267" s="70"/>
      <c r="D267" s="28" t="s">
        <v>485</v>
      </c>
      <c r="E267" s="20">
        <f t="shared" ref="E267:E282" si="59">SUM(G267:J267)</f>
        <v>0</v>
      </c>
      <c r="F267" s="38"/>
      <c r="G267" s="67"/>
      <c r="H267" s="127"/>
      <c r="I267" s="67"/>
      <c r="J267" s="68"/>
      <c r="K267" s="39" t="s">
        <v>25</v>
      </c>
      <c r="L267" s="139">
        <f t="shared" si="53"/>
        <v>0</v>
      </c>
      <c r="N267" s="139">
        <f t="shared" si="54"/>
        <v>0</v>
      </c>
      <c r="O267" s="140">
        <f t="shared" si="55"/>
        <v>0</v>
      </c>
    </row>
    <row r="268" spans="2:15" ht="16.5" hidden="1" customHeight="1" x14ac:dyDescent="0.3">
      <c r="B268" s="408" t="s">
        <v>486</v>
      </c>
      <c r="C268" s="409"/>
      <c r="D268" s="28">
        <v>72</v>
      </c>
      <c r="E268" s="20">
        <f t="shared" si="59"/>
        <v>0</v>
      </c>
      <c r="F268" s="77">
        <f>F269</f>
        <v>0</v>
      </c>
      <c r="G268" s="76">
        <f t="shared" ref="G268:J269" si="60">G269</f>
        <v>0</v>
      </c>
      <c r="H268" s="69"/>
      <c r="I268" s="76">
        <f t="shared" si="60"/>
        <v>0</v>
      </c>
      <c r="J268" s="76">
        <f t="shared" si="60"/>
        <v>0</v>
      </c>
      <c r="K268" s="82"/>
    </row>
    <row r="269" spans="2:15" ht="15.6" hidden="1" outlineLevel="1" x14ac:dyDescent="0.3">
      <c r="B269" s="52" t="s">
        <v>487</v>
      </c>
      <c r="C269" s="102"/>
      <c r="D269" s="28" t="s">
        <v>488</v>
      </c>
      <c r="E269" s="20">
        <f t="shared" si="59"/>
        <v>0</v>
      </c>
      <c r="F269" s="59">
        <f>F270</f>
        <v>0</v>
      </c>
      <c r="G269" s="51">
        <f t="shared" si="60"/>
        <v>0</v>
      </c>
      <c r="H269" s="22">
        <v>0</v>
      </c>
      <c r="I269" s="51">
        <f t="shared" si="60"/>
        <v>0</v>
      </c>
      <c r="J269" s="51">
        <f t="shared" si="60"/>
        <v>0</v>
      </c>
      <c r="K269" s="39" t="s">
        <v>25</v>
      </c>
      <c r="L269" s="139">
        <f>E269-G269-H269-I269</f>
        <v>0</v>
      </c>
      <c r="N269" s="139">
        <f>G269+H269+M269</f>
        <v>0</v>
      </c>
      <c r="O269" s="140">
        <f>E269-G269-H269-M269</f>
        <v>0</v>
      </c>
    </row>
    <row r="270" spans="2:15" ht="15.6" hidden="1" outlineLevel="2" x14ac:dyDescent="0.3">
      <c r="B270" s="52"/>
      <c r="C270" s="70" t="s">
        <v>489</v>
      </c>
      <c r="D270" s="71" t="s">
        <v>490</v>
      </c>
      <c r="E270" s="20">
        <f t="shared" si="59"/>
        <v>0</v>
      </c>
      <c r="F270" s="38"/>
      <c r="G270" s="67"/>
      <c r="H270" s="127"/>
      <c r="I270" s="67"/>
      <c r="J270" s="68"/>
      <c r="K270" s="39" t="s">
        <v>25</v>
      </c>
      <c r="L270" s="139">
        <f>E270-G270-H270-I270</f>
        <v>0</v>
      </c>
      <c r="N270" s="139">
        <f>G270+H270+M270</f>
        <v>0</v>
      </c>
      <c r="O270" s="140">
        <f>E270-G270-H270-M270</f>
        <v>0</v>
      </c>
    </row>
    <row r="271" spans="2:15" ht="15.75" hidden="1" customHeight="1" collapsed="1" x14ac:dyDescent="0.3">
      <c r="B271" s="408" t="s">
        <v>491</v>
      </c>
      <c r="C271" s="409"/>
      <c r="D271" s="51">
        <v>75</v>
      </c>
      <c r="E271" s="20">
        <f t="shared" si="59"/>
        <v>0</v>
      </c>
      <c r="F271" s="77"/>
      <c r="G271" s="69"/>
      <c r="H271" s="69"/>
      <c r="I271" s="69"/>
      <c r="J271" s="103"/>
      <c r="K271" s="90"/>
    </row>
    <row r="272" spans="2:15" ht="15.75" hidden="1" customHeight="1" x14ac:dyDescent="0.3">
      <c r="B272" s="446" t="s">
        <v>492</v>
      </c>
      <c r="C272" s="447"/>
      <c r="D272" s="28" t="s">
        <v>321</v>
      </c>
      <c r="E272" s="20">
        <f t="shared" si="59"/>
        <v>0</v>
      </c>
      <c r="F272" s="59">
        <f>F273</f>
        <v>0</v>
      </c>
      <c r="G272" s="51">
        <f t="shared" ref="G272:J273" si="61">G273</f>
        <v>0</v>
      </c>
      <c r="H272" s="51">
        <f t="shared" si="61"/>
        <v>0</v>
      </c>
      <c r="I272" s="51">
        <f t="shared" si="61"/>
        <v>0</v>
      </c>
      <c r="J272" s="51">
        <f t="shared" si="61"/>
        <v>0</v>
      </c>
      <c r="K272" s="82"/>
    </row>
    <row r="273" spans="2:15" ht="16.5" hidden="1" customHeight="1" x14ac:dyDescent="0.3">
      <c r="B273" s="408" t="s">
        <v>493</v>
      </c>
      <c r="C273" s="409"/>
      <c r="D273" s="28" t="s">
        <v>329</v>
      </c>
      <c r="E273" s="20">
        <f t="shared" si="59"/>
        <v>0</v>
      </c>
      <c r="F273" s="77">
        <f>F274</f>
        <v>0</v>
      </c>
      <c r="G273" s="76">
        <f t="shared" si="61"/>
        <v>0</v>
      </c>
      <c r="H273" s="76">
        <f t="shared" si="61"/>
        <v>0</v>
      </c>
      <c r="I273" s="76">
        <f t="shared" si="61"/>
        <v>0</v>
      </c>
      <c r="J273" s="76">
        <f t="shared" si="61"/>
        <v>0</v>
      </c>
      <c r="K273" s="82"/>
    </row>
    <row r="274" spans="2:15" ht="15" hidden="1" customHeight="1" outlineLevel="1" x14ac:dyDescent="0.3">
      <c r="B274" s="428" t="s">
        <v>494</v>
      </c>
      <c r="C274" s="429"/>
      <c r="D274" s="28" t="s">
        <v>495</v>
      </c>
      <c r="E274" s="20">
        <f t="shared" si="59"/>
        <v>0</v>
      </c>
      <c r="F274" s="38"/>
      <c r="G274" s="67"/>
      <c r="H274" s="127"/>
      <c r="I274" s="67"/>
      <c r="J274" s="68"/>
      <c r="K274" s="39" t="s">
        <v>25</v>
      </c>
      <c r="L274" s="139">
        <f>E274-G274-H274-I274</f>
        <v>0</v>
      </c>
      <c r="N274" s="139">
        <f>G274+H274+M274</f>
        <v>0</v>
      </c>
      <c r="O274" s="140">
        <f>E274-G274-H274-M274</f>
        <v>0</v>
      </c>
    </row>
    <row r="275" spans="2:15" ht="15.75" hidden="1" customHeight="1" collapsed="1" x14ac:dyDescent="0.3">
      <c r="B275" s="408" t="s">
        <v>496</v>
      </c>
      <c r="C275" s="409"/>
      <c r="D275" s="28" t="s">
        <v>349</v>
      </c>
      <c r="E275" s="20">
        <f t="shared" si="59"/>
        <v>0</v>
      </c>
      <c r="F275" s="105" t="s">
        <v>25</v>
      </c>
      <c r="G275" s="106" t="s">
        <v>25</v>
      </c>
      <c r="H275" s="106"/>
      <c r="I275" s="104" t="s">
        <v>25</v>
      </c>
      <c r="J275" s="106" t="s">
        <v>25</v>
      </c>
      <c r="K275" s="90" t="s">
        <v>25</v>
      </c>
    </row>
    <row r="276" spans="2:15" ht="27" hidden="1" customHeight="1" outlineLevel="1" x14ac:dyDescent="0.3">
      <c r="B276" s="440" t="s">
        <v>497</v>
      </c>
      <c r="C276" s="441"/>
      <c r="D276" s="28" t="s">
        <v>351</v>
      </c>
      <c r="E276" s="20">
        <f t="shared" si="59"/>
        <v>0</v>
      </c>
      <c r="F276" s="91" t="s">
        <v>25</v>
      </c>
      <c r="G276" s="107" t="s">
        <v>25</v>
      </c>
      <c r="H276" s="107" t="s">
        <v>25</v>
      </c>
      <c r="I276" s="79" t="s">
        <v>25</v>
      </c>
      <c r="J276" s="107" t="s">
        <v>25</v>
      </c>
      <c r="K276" s="39" t="s">
        <v>25</v>
      </c>
      <c r="L276" s="139" t="s">
        <v>536</v>
      </c>
      <c r="N276" s="139" t="e">
        <f>G276+H276+M276</f>
        <v>#VALUE!</v>
      </c>
      <c r="O276" s="140" t="e">
        <f>E276-G276-H276-M276</f>
        <v>#VALUE!</v>
      </c>
    </row>
    <row r="277" spans="2:15" ht="30" hidden="1" outlineLevel="2" x14ac:dyDescent="0.3">
      <c r="B277" s="52"/>
      <c r="C277" s="108" t="s">
        <v>498</v>
      </c>
      <c r="D277" s="28" t="s">
        <v>499</v>
      </c>
      <c r="E277" s="20">
        <f t="shared" si="59"/>
        <v>0</v>
      </c>
      <c r="F277" s="91" t="s">
        <v>25</v>
      </c>
      <c r="G277" s="107" t="s">
        <v>25</v>
      </c>
      <c r="H277" s="107" t="s">
        <v>25</v>
      </c>
      <c r="I277" s="79" t="s">
        <v>25</v>
      </c>
      <c r="J277" s="107" t="s">
        <v>25</v>
      </c>
      <c r="K277" s="39" t="s">
        <v>25</v>
      </c>
      <c r="L277" s="139" t="s">
        <v>536</v>
      </c>
      <c r="N277" s="139" t="e">
        <f>G277+H277+M277</f>
        <v>#VALUE!</v>
      </c>
      <c r="O277" s="140" t="e">
        <f>E277-G277-H277-M277</f>
        <v>#VALUE!</v>
      </c>
    </row>
    <row r="278" spans="2:15" ht="16.5" hidden="1" customHeight="1" collapsed="1" x14ac:dyDescent="0.3">
      <c r="B278" s="408" t="s">
        <v>354</v>
      </c>
      <c r="C278" s="409"/>
      <c r="D278" s="28" t="s">
        <v>355</v>
      </c>
      <c r="E278" s="20">
        <f t="shared" si="59"/>
        <v>0</v>
      </c>
      <c r="F278" s="77">
        <f>SUM(F279,F281)</f>
        <v>0</v>
      </c>
      <c r="G278" s="76">
        <f>SUM(G279,G281)</f>
        <v>0</v>
      </c>
      <c r="H278" s="69"/>
      <c r="I278" s="76">
        <f>SUM(I279,I281)</f>
        <v>0</v>
      </c>
      <c r="J278" s="76">
        <f>SUM(J279,J281)</f>
        <v>0</v>
      </c>
      <c r="K278" s="82"/>
    </row>
    <row r="279" spans="2:15" ht="15.6" hidden="1" outlineLevel="1" x14ac:dyDescent="0.3">
      <c r="B279" s="52" t="s">
        <v>500</v>
      </c>
      <c r="C279" s="87"/>
      <c r="D279" s="28" t="s">
        <v>357</v>
      </c>
      <c r="E279" s="20">
        <f t="shared" si="59"/>
        <v>0</v>
      </c>
      <c r="F279" s="59">
        <f>F280</f>
        <v>0</v>
      </c>
      <c r="G279" s="51">
        <f>G280</f>
        <v>0</v>
      </c>
      <c r="H279" s="22">
        <v>0</v>
      </c>
      <c r="I279" s="51">
        <f>I280</f>
        <v>0</v>
      </c>
      <c r="J279" s="51">
        <f>J280</f>
        <v>0</v>
      </c>
      <c r="K279" s="27"/>
      <c r="L279" s="139">
        <f>E279-G279-H279-I279</f>
        <v>0</v>
      </c>
      <c r="N279" s="139">
        <f>G279+H279+M279</f>
        <v>0</v>
      </c>
      <c r="O279" s="140">
        <f>E279-G279-H279-M279</f>
        <v>0</v>
      </c>
    </row>
    <row r="280" spans="2:15" ht="15.6" hidden="1" outlineLevel="3" x14ac:dyDescent="0.3">
      <c r="B280" s="85"/>
      <c r="C280" s="94" t="s">
        <v>501</v>
      </c>
      <c r="D280" s="71" t="s">
        <v>502</v>
      </c>
      <c r="E280" s="20">
        <f t="shared" si="59"/>
        <v>0</v>
      </c>
      <c r="F280" s="38"/>
      <c r="G280" s="67"/>
      <c r="H280" s="127"/>
      <c r="I280" s="67"/>
      <c r="J280" s="68"/>
      <c r="K280" s="27"/>
      <c r="L280" s="139">
        <f>E280-G280-H280-I280</f>
        <v>0</v>
      </c>
      <c r="N280" s="139">
        <f>G280+H280+M280</f>
        <v>0</v>
      </c>
      <c r="O280" s="140">
        <f>E280-G280-H280-M280</f>
        <v>0</v>
      </c>
    </row>
    <row r="281" spans="2:15" ht="15.6" hidden="1" outlineLevel="1" x14ac:dyDescent="0.3">
      <c r="B281" s="109" t="s">
        <v>503</v>
      </c>
      <c r="C281" s="110"/>
      <c r="D281" s="28" t="s">
        <v>361</v>
      </c>
      <c r="E281" s="20">
        <f t="shared" si="59"/>
        <v>0</v>
      </c>
      <c r="F281" s="59">
        <f>F282</f>
        <v>0</v>
      </c>
      <c r="G281" s="51">
        <f>G282</f>
        <v>0</v>
      </c>
      <c r="H281" s="22">
        <v>0</v>
      </c>
      <c r="I281" s="51">
        <f>I282</f>
        <v>0</v>
      </c>
      <c r="J281" s="51">
        <f>J282</f>
        <v>0</v>
      </c>
      <c r="K281" s="93"/>
      <c r="L281" s="139">
        <f>E281-G281-H281-I281</f>
        <v>0</v>
      </c>
      <c r="N281" s="139">
        <f>G281+H281+M281</f>
        <v>0</v>
      </c>
      <c r="O281" s="140">
        <f>E281-G281-H281-M281</f>
        <v>0</v>
      </c>
    </row>
    <row r="282" spans="2:15" ht="16.2" hidden="1" outlineLevel="2" thickBot="1" x14ac:dyDescent="0.35">
      <c r="B282" s="111"/>
      <c r="C282" s="112" t="s">
        <v>504</v>
      </c>
      <c r="D282" s="113" t="s">
        <v>505</v>
      </c>
      <c r="E282" s="130">
        <f t="shared" si="59"/>
        <v>0</v>
      </c>
      <c r="F282" s="115"/>
      <c r="G282" s="114"/>
      <c r="H282" s="113"/>
      <c r="I282" s="114"/>
      <c r="J282" s="116"/>
      <c r="K282" s="117"/>
      <c r="L282" s="139">
        <f>E282-G282-H282-I282</f>
        <v>0</v>
      </c>
      <c r="N282" s="139">
        <f>G282+H282+M282</f>
        <v>0</v>
      </c>
      <c r="O282" s="140">
        <f>E282-G282-H282-M282</f>
        <v>0</v>
      </c>
    </row>
    <row r="283" spans="2:15" collapsed="1" x14ac:dyDescent="0.3"/>
    <row r="285" spans="2:15" ht="15.6" x14ac:dyDescent="0.3">
      <c r="C285" s="121" t="s">
        <v>506</v>
      </c>
      <c r="F285" s="121" t="s">
        <v>507</v>
      </c>
    </row>
    <row r="286" spans="2:15" ht="15.6" x14ac:dyDescent="0.3">
      <c r="C286" s="122" t="s">
        <v>508</v>
      </c>
      <c r="F286" s="122" t="s">
        <v>509</v>
      </c>
    </row>
  </sheetData>
  <autoFilter ref="B10:K282" xr:uid="{00000000-0009-0000-0000-000000000000}">
    <filterColumn colId="0" showButton="0"/>
    <filterColumn colId="3">
      <filters>
        <filter val="1,258.00"/>
        <filter val="1,612.00"/>
        <filter val="10,352.00"/>
        <filter val="100.00"/>
        <filter val="114.00"/>
        <filter val="128.00"/>
        <filter val="129.00"/>
        <filter val="13.00"/>
        <filter val="14.00"/>
        <filter val="15.00"/>
        <filter val="180.00"/>
        <filter val="2.00"/>
        <filter val="20.00"/>
        <filter val="205.00"/>
        <filter val="21.00"/>
        <filter val="22.00"/>
        <filter val="26.00"/>
        <filter val="30.00"/>
        <filter val="328.00"/>
        <filter val="40.00"/>
        <filter val="42.00"/>
        <filter val="431.00"/>
        <filter val="440.00"/>
        <filter val="5.00"/>
        <filter val="51.00"/>
        <filter val="512.00"/>
        <filter val="53.00"/>
        <filter val="68.00"/>
        <filter val="7,110.00"/>
        <filter val="7,992.00"/>
        <filter val="8,300.00"/>
        <filter val="9,912.00"/>
        <filter val="9.00"/>
        <filter val="978.00"/>
      </filters>
    </filterColumn>
  </autoFilter>
  <mergeCells count="108">
    <mergeCell ref="B275:C275"/>
    <mergeCell ref="B276:C276"/>
    <mergeCell ref="B278:C278"/>
    <mergeCell ref="B261:C261"/>
    <mergeCell ref="B268:C268"/>
    <mergeCell ref="B271:C271"/>
    <mergeCell ref="B272:C272"/>
    <mergeCell ref="B273:C273"/>
    <mergeCell ref="B274:C274"/>
    <mergeCell ref="B240:C240"/>
    <mergeCell ref="B244:C244"/>
    <mergeCell ref="B248:C248"/>
    <mergeCell ref="B252:C252"/>
    <mergeCell ref="B256:C256"/>
    <mergeCell ref="B260:C260"/>
    <mergeCell ref="B216:C216"/>
    <mergeCell ref="B220:C220"/>
    <mergeCell ref="B224:C224"/>
    <mergeCell ref="B228:C228"/>
    <mergeCell ref="B232:C232"/>
    <mergeCell ref="B236:C236"/>
    <mergeCell ref="B191:C191"/>
    <mergeCell ref="B192:C192"/>
    <mergeCell ref="B203:C203"/>
    <mergeCell ref="B204:C204"/>
    <mergeCell ref="B208:C208"/>
    <mergeCell ref="B212:C212"/>
    <mergeCell ref="B178:C178"/>
    <mergeCell ref="B180:C180"/>
    <mergeCell ref="B181:C181"/>
    <mergeCell ref="B183:C183"/>
    <mergeCell ref="B185:C185"/>
    <mergeCell ref="B186:C186"/>
    <mergeCell ref="B163:C163"/>
    <mergeCell ref="B164:C164"/>
    <mergeCell ref="B165:C165"/>
    <mergeCell ref="B167:C167"/>
    <mergeCell ref="B168:C168"/>
    <mergeCell ref="B177:C177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37:C137"/>
    <mergeCell ref="B138:C138"/>
    <mergeCell ref="B141:C141"/>
    <mergeCell ref="B144:C144"/>
    <mergeCell ref="B145:C145"/>
    <mergeCell ref="B150:C150"/>
    <mergeCell ref="B113:C113"/>
    <mergeCell ref="B118:C118"/>
    <mergeCell ref="B122:C122"/>
    <mergeCell ref="B123:C123"/>
    <mergeCell ref="B124:C124"/>
    <mergeCell ref="B125:C125"/>
    <mergeCell ref="B93:C93"/>
    <mergeCell ref="B94:C94"/>
    <mergeCell ref="B95:C95"/>
    <mergeCell ref="B104:C104"/>
    <mergeCell ref="B105:C105"/>
    <mergeCell ref="B108:C108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64:C64"/>
    <mergeCell ref="B69:C69"/>
    <mergeCell ref="B73:C73"/>
    <mergeCell ref="B76:C76"/>
    <mergeCell ref="B77:C77"/>
    <mergeCell ref="B78:C78"/>
    <mergeCell ref="B32:C32"/>
    <mergeCell ref="B40:C40"/>
    <mergeCell ref="B48:C48"/>
    <mergeCell ref="B49:C49"/>
    <mergeCell ref="B60:C60"/>
    <mergeCell ref="B61:C61"/>
    <mergeCell ref="K9:K10"/>
    <mergeCell ref="B11:C11"/>
    <mergeCell ref="B12:C12"/>
    <mergeCell ref="B13:C13"/>
    <mergeCell ref="B14:C14"/>
    <mergeCell ref="B15:C15"/>
    <mergeCell ref="C2:F2"/>
    <mergeCell ref="C5:J5"/>
    <mergeCell ref="B6:J6"/>
    <mergeCell ref="I7:J7"/>
    <mergeCell ref="B8:C10"/>
    <mergeCell ref="D8:D10"/>
    <mergeCell ref="E8:J8"/>
    <mergeCell ref="E9:F9"/>
    <mergeCell ref="G9:J9"/>
  </mergeCells>
  <pageMargins left="0.25" right="0.25" top="0.75" bottom="0.75" header="0.3" footer="0.3"/>
  <pageSetup scale="51" orientation="landscape" r:id="rId1"/>
  <headerFooter>
    <oddFooter>Page &amp;P</oddFooter>
  </headerFooter>
  <rowBreaks count="6" manualBreakCount="6">
    <brk id="39" max="13" man="1"/>
    <brk id="81" max="10" man="1"/>
    <brk id="121" max="12" man="1"/>
    <brk id="163" max="10" man="1"/>
    <brk id="207" max="12" man="1"/>
    <brk id="247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7AA31-1079-4E26-8FD7-B9B516D5A29F}">
  <sheetPr filterMode="1">
    <tabColor theme="2" tint="-0.249977111117893"/>
    <pageSetUpPr fitToPage="1"/>
  </sheetPr>
  <dimension ref="A1:V286"/>
  <sheetViews>
    <sheetView topLeftCell="A10" zoomScale="85" zoomScaleNormal="85" zoomScaleSheetLayoutView="70" workbookViewId="0">
      <selection activeCell="J14" sqref="J14"/>
    </sheetView>
  </sheetViews>
  <sheetFormatPr defaultColWidth="9" defaultRowHeight="14.4" outlineLevelRow="3" x14ac:dyDescent="0.3"/>
  <cols>
    <col min="1" max="1" width="4.19921875" style="1" customWidth="1"/>
    <col min="2" max="2" width="4.5" style="118" customWidth="1"/>
    <col min="3" max="3" width="80.8984375" style="119" customWidth="1"/>
    <col min="4" max="4" width="11" style="6" bestFit="1" customWidth="1"/>
    <col min="5" max="5" width="13.8984375" style="6" bestFit="1" customWidth="1"/>
    <col min="6" max="6" width="12.69921875" style="120" customWidth="1"/>
    <col min="7" max="7" width="10.09765625" style="6" bestFit="1" customWidth="1"/>
    <col min="8" max="8" width="11.09765625" style="6" customWidth="1"/>
    <col min="9" max="9" width="11" style="6" customWidth="1"/>
    <col min="10" max="10" width="12.5" style="6" customWidth="1"/>
    <col min="11" max="11" width="8" style="6" customWidth="1"/>
    <col min="12" max="12" width="0" style="1" hidden="1" customWidth="1"/>
    <col min="13" max="13" width="17.8984375" style="1" hidden="1" customWidth="1"/>
    <col min="14" max="16" width="0" style="1" hidden="1" customWidth="1"/>
    <col min="17" max="17" width="13.5" style="1" customWidth="1"/>
    <col min="18" max="16384" width="9" style="1"/>
  </cols>
  <sheetData>
    <row r="1" spans="1:22" ht="15.6" x14ac:dyDescent="0.3">
      <c r="B1" s="2"/>
      <c r="C1" s="3" t="s">
        <v>0</v>
      </c>
      <c r="D1" s="3"/>
      <c r="E1" s="3"/>
      <c r="F1" s="4"/>
      <c r="G1" s="3"/>
      <c r="H1" s="3"/>
      <c r="I1" s="5"/>
      <c r="J1" s="5"/>
      <c r="K1" s="5"/>
    </row>
    <row r="2" spans="1:22" ht="15.6" x14ac:dyDescent="0.3">
      <c r="B2" s="2"/>
      <c r="C2" s="383" t="s">
        <v>1</v>
      </c>
      <c r="D2" s="383"/>
      <c r="E2" s="383"/>
      <c r="F2" s="383"/>
      <c r="G2" s="3"/>
      <c r="H2" s="3"/>
      <c r="I2" s="5"/>
      <c r="J2" s="5"/>
      <c r="K2" s="5"/>
    </row>
    <row r="3" spans="1:22" ht="15.6" x14ac:dyDescent="0.3">
      <c r="B3" s="2"/>
      <c r="C3" s="7" t="s">
        <v>2</v>
      </c>
      <c r="D3" s="3"/>
      <c r="E3" s="8"/>
      <c r="F3" s="4"/>
      <c r="G3" s="3"/>
      <c r="H3" s="134"/>
      <c r="I3" s="135"/>
      <c r="J3" s="9"/>
      <c r="K3" s="5"/>
    </row>
    <row r="4" spans="1:22" ht="15.6" x14ac:dyDescent="0.3">
      <c r="B4" s="2"/>
      <c r="C4" s="3" t="s">
        <v>3</v>
      </c>
      <c r="D4" s="3"/>
      <c r="E4" s="8"/>
      <c r="F4" s="4"/>
      <c r="G4" s="306">
        <f>G11/E11*100</f>
        <v>18.5209547077617</v>
      </c>
      <c r="H4" s="306">
        <f>H11/E11*100</f>
        <v>20.015034767900772</v>
      </c>
      <c r="I4" s="307">
        <f>I11/E11*100</f>
        <v>31.742153730501787</v>
      </c>
      <c r="J4" s="307">
        <f>100-G4-H4-I4</f>
        <v>29.721856793835737</v>
      </c>
      <c r="K4" s="5"/>
    </row>
    <row r="5" spans="1:22" ht="15.6" x14ac:dyDescent="0.3">
      <c r="B5" s="2"/>
      <c r="C5" s="400" t="s">
        <v>4</v>
      </c>
      <c r="D5" s="400"/>
      <c r="E5" s="400"/>
      <c r="F5" s="400"/>
      <c r="G5" s="400"/>
      <c r="H5" s="400"/>
      <c r="I5" s="400"/>
      <c r="J5" s="400"/>
      <c r="K5" s="10"/>
    </row>
    <row r="6" spans="1:22" ht="15.6" x14ac:dyDescent="0.3">
      <c r="B6" s="400" t="s">
        <v>540</v>
      </c>
      <c r="C6" s="400"/>
      <c r="D6" s="400"/>
      <c r="E6" s="400"/>
      <c r="F6" s="400"/>
      <c r="G6" s="400"/>
      <c r="H6" s="400"/>
      <c r="I6" s="400"/>
      <c r="J6" s="400"/>
      <c r="K6" s="5"/>
    </row>
    <row r="7" spans="1:22" ht="16.2" thickBot="1" x14ac:dyDescent="0.35">
      <c r="B7" s="2"/>
      <c r="C7" s="11"/>
      <c r="D7" s="12"/>
      <c r="E7" s="12"/>
      <c r="F7" s="13"/>
      <c r="G7" s="12"/>
      <c r="H7" s="12"/>
      <c r="I7" s="384" t="s">
        <v>6</v>
      </c>
      <c r="J7" s="384"/>
      <c r="K7" s="10"/>
    </row>
    <row r="8" spans="1:22" ht="15" customHeight="1" x14ac:dyDescent="0.3">
      <c r="B8" s="385" t="s">
        <v>7</v>
      </c>
      <c r="C8" s="413"/>
      <c r="D8" s="417" t="s">
        <v>8</v>
      </c>
      <c r="E8" s="392" t="s">
        <v>562</v>
      </c>
      <c r="F8" s="393"/>
      <c r="G8" s="393"/>
      <c r="H8" s="393"/>
      <c r="I8" s="393"/>
      <c r="J8" s="394"/>
      <c r="K8" s="14"/>
    </row>
    <row r="9" spans="1:22" ht="15" customHeight="1" x14ac:dyDescent="0.3">
      <c r="B9" s="387"/>
      <c r="C9" s="414"/>
      <c r="D9" s="418"/>
      <c r="E9" s="395" t="s">
        <v>9</v>
      </c>
      <c r="F9" s="396"/>
      <c r="G9" s="397" t="s">
        <v>10</v>
      </c>
      <c r="H9" s="398"/>
      <c r="I9" s="398"/>
      <c r="J9" s="399"/>
      <c r="K9" s="411">
        <v>2021</v>
      </c>
    </row>
    <row r="10" spans="1:22" ht="71.400000000000006" customHeight="1" thickBot="1" x14ac:dyDescent="0.35">
      <c r="B10" s="415"/>
      <c r="C10" s="416"/>
      <c r="D10" s="419"/>
      <c r="E10" s="15" t="s">
        <v>11</v>
      </c>
      <c r="F10" s="16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412"/>
    </row>
    <row r="11" spans="1:22" ht="46.5" customHeight="1" x14ac:dyDescent="0.3">
      <c r="B11" s="402" t="s">
        <v>17</v>
      </c>
      <c r="C11" s="403"/>
      <c r="D11" s="19"/>
      <c r="E11" s="217">
        <f t="shared" ref="E11:E74" si="0">SUM(G11:J11)</f>
        <v>10642</v>
      </c>
      <c r="F11" s="218">
        <f t="shared" ref="F11:J11" si="1">SUM(F12+F185)</f>
        <v>289</v>
      </c>
      <c r="G11" s="123">
        <f t="shared" si="1"/>
        <v>1971</v>
      </c>
      <c r="H11" s="123">
        <f>SUM(H12+H185)</f>
        <v>2130</v>
      </c>
      <c r="I11" s="123">
        <f t="shared" si="1"/>
        <v>3378</v>
      </c>
      <c r="J11" s="123">
        <f t="shared" si="1"/>
        <v>3163</v>
      </c>
      <c r="K11" s="23"/>
      <c r="Q11" s="1">
        <v>11142</v>
      </c>
      <c r="R11" s="140">
        <f>E11-Q11</f>
        <v>-500</v>
      </c>
    </row>
    <row r="12" spans="1:22" ht="19.5" customHeight="1" x14ac:dyDescent="0.3">
      <c r="B12" s="404" t="s">
        <v>18</v>
      </c>
      <c r="C12" s="405"/>
      <c r="D12" s="24"/>
      <c r="E12" s="217">
        <f t="shared" si="0"/>
        <v>10202</v>
      </c>
      <c r="F12" s="219">
        <f t="shared" ref="F12:J12" si="2">SUM(F13+F177)</f>
        <v>115</v>
      </c>
      <c r="G12" s="220">
        <f t="shared" si="2"/>
        <v>1811</v>
      </c>
      <c r="H12" s="220">
        <f t="shared" si="2"/>
        <v>2130</v>
      </c>
      <c r="I12" s="220">
        <f t="shared" si="2"/>
        <v>3098</v>
      </c>
      <c r="J12" s="220">
        <f t="shared" si="2"/>
        <v>3163</v>
      </c>
      <c r="K12" s="27"/>
      <c r="Q12" s="1">
        <v>10702</v>
      </c>
      <c r="R12" s="140">
        <f t="shared" ref="R12:R75" si="3">E12-Q12</f>
        <v>-500</v>
      </c>
    </row>
    <row r="13" spans="1:22" ht="27" customHeight="1" x14ac:dyDescent="0.3">
      <c r="B13" s="406" t="s">
        <v>19</v>
      </c>
      <c r="C13" s="407"/>
      <c r="D13" s="28" t="s">
        <v>20</v>
      </c>
      <c r="E13" s="217">
        <f t="shared" si="0"/>
        <v>10202</v>
      </c>
      <c r="F13" s="219">
        <f t="shared" ref="F13:J13" si="4">SUM(F14+F48+F144+F150)</f>
        <v>115</v>
      </c>
      <c r="G13" s="220">
        <f t="shared" si="4"/>
        <v>1811</v>
      </c>
      <c r="H13" s="220">
        <f>SUM(H14+H48+H144+H150)</f>
        <v>2130</v>
      </c>
      <c r="I13" s="220">
        <f t="shared" si="4"/>
        <v>3098</v>
      </c>
      <c r="J13" s="220">
        <f t="shared" si="4"/>
        <v>3163</v>
      </c>
      <c r="K13" s="27"/>
      <c r="Q13" s="1">
        <v>10702</v>
      </c>
      <c r="R13" s="140">
        <f t="shared" si="3"/>
        <v>-500</v>
      </c>
    </row>
    <row r="14" spans="1:22" ht="15.75" customHeight="1" x14ac:dyDescent="0.3">
      <c r="B14" s="408" t="s">
        <v>21</v>
      </c>
      <c r="C14" s="409"/>
      <c r="D14" s="28" t="s">
        <v>22</v>
      </c>
      <c r="E14" s="217">
        <f t="shared" si="0"/>
        <v>8590</v>
      </c>
      <c r="F14" s="221">
        <f>SUM(F15+F40)</f>
        <v>0</v>
      </c>
      <c r="G14" s="217">
        <f t="shared" ref="G14:J14" si="5">SUM(G15,G40,G32)</f>
        <v>1746</v>
      </c>
      <c r="H14" s="217">
        <f t="shared" si="5"/>
        <v>1877</v>
      </c>
      <c r="I14" s="217">
        <f t="shared" si="5"/>
        <v>2359</v>
      </c>
      <c r="J14" s="217">
        <f t="shared" si="5"/>
        <v>2608</v>
      </c>
      <c r="K14" s="27"/>
      <c r="Q14" s="1">
        <v>9090</v>
      </c>
      <c r="R14" s="140">
        <f t="shared" si="3"/>
        <v>-500</v>
      </c>
    </row>
    <row r="15" spans="1:22" s="30" customFormat="1" ht="27" customHeight="1" outlineLevel="1" x14ac:dyDescent="0.3">
      <c r="B15" s="408" t="s">
        <v>23</v>
      </c>
      <c r="C15" s="409"/>
      <c r="D15" s="28" t="s">
        <v>24</v>
      </c>
      <c r="E15" s="217">
        <f t="shared" si="0"/>
        <v>8282</v>
      </c>
      <c r="F15" s="222">
        <f t="shared" ref="F15:J15" si="6">SUM(F16:F31)</f>
        <v>0</v>
      </c>
      <c r="G15" s="217">
        <f t="shared" si="6"/>
        <v>1707</v>
      </c>
      <c r="H15" s="217">
        <f t="shared" si="6"/>
        <v>1836</v>
      </c>
      <c r="I15" s="217">
        <f t="shared" si="6"/>
        <v>2184</v>
      </c>
      <c r="J15" s="217">
        <f t="shared" si="6"/>
        <v>2555</v>
      </c>
      <c r="K15" s="32" t="s">
        <v>25</v>
      </c>
      <c r="L15" s="1"/>
      <c r="Q15" s="30">
        <v>8753</v>
      </c>
      <c r="R15" s="140">
        <f t="shared" si="3"/>
        <v>-471</v>
      </c>
      <c r="V15" s="224"/>
    </row>
    <row r="16" spans="1:22" ht="15.6" outlineLevel="2" x14ac:dyDescent="0.3">
      <c r="A16" s="33"/>
      <c r="B16" s="34"/>
      <c r="C16" s="35" t="s">
        <v>26</v>
      </c>
      <c r="D16" s="36" t="s">
        <v>27</v>
      </c>
      <c r="E16" s="217">
        <f t="shared" si="0"/>
        <v>7224</v>
      </c>
      <c r="F16" s="37"/>
      <c r="G16" s="37">
        <v>1595</v>
      </c>
      <c r="H16" s="223">
        <v>1734</v>
      </c>
      <c r="I16" s="37">
        <f>1811+13+40</f>
        <v>1864</v>
      </c>
      <c r="J16" s="37">
        <f>1920+37-1+55+20</f>
        <v>2031</v>
      </c>
      <c r="K16" s="39" t="s">
        <v>25</v>
      </c>
      <c r="Q16" s="1">
        <v>7385</v>
      </c>
      <c r="R16" s="140">
        <f t="shared" si="3"/>
        <v>-161</v>
      </c>
    </row>
    <row r="17" spans="1:18" ht="15.6" hidden="1" outlineLevel="2" x14ac:dyDescent="0.3">
      <c r="A17" s="33"/>
      <c r="B17" s="40"/>
      <c r="C17" s="35" t="s">
        <v>28</v>
      </c>
      <c r="D17" s="36" t="s">
        <v>29</v>
      </c>
      <c r="E17" s="217">
        <f t="shared" si="0"/>
        <v>0</v>
      </c>
      <c r="F17" s="41"/>
      <c r="G17" s="37"/>
      <c r="H17" s="37"/>
      <c r="I17" s="37"/>
      <c r="J17" s="37"/>
      <c r="K17" s="43" t="s">
        <v>25</v>
      </c>
      <c r="Q17" s="1">
        <v>0</v>
      </c>
      <c r="R17" s="140">
        <f t="shared" si="3"/>
        <v>0</v>
      </c>
    </row>
    <row r="18" spans="1:18" ht="15.6" hidden="1" outlineLevel="2" x14ac:dyDescent="0.3">
      <c r="A18" s="33"/>
      <c r="B18" s="40"/>
      <c r="C18" s="35" t="s">
        <v>30</v>
      </c>
      <c r="D18" s="36" t="s">
        <v>31</v>
      </c>
      <c r="E18" s="217">
        <f t="shared" si="0"/>
        <v>0</v>
      </c>
      <c r="F18" s="41"/>
      <c r="G18" s="41"/>
      <c r="H18" s="128"/>
      <c r="I18" s="41"/>
      <c r="J18" s="42"/>
      <c r="K18" s="43" t="s">
        <v>25</v>
      </c>
      <c r="Q18" s="1">
        <v>0</v>
      </c>
      <c r="R18" s="140">
        <f t="shared" si="3"/>
        <v>0</v>
      </c>
    </row>
    <row r="19" spans="1:18" ht="15.6" outlineLevel="2" x14ac:dyDescent="0.3">
      <c r="A19" s="33"/>
      <c r="B19" s="34"/>
      <c r="C19" s="35" t="s">
        <v>32</v>
      </c>
      <c r="D19" s="36" t="s">
        <v>33</v>
      </c>
      <c r="E19" s="217">
        <f t="shared" si="0"/>
        <v>685</v>
      </c>
      <c r="F19" s="37"/>
      <c r="G19" s="37">
        <v>24</v>
      </c>
      <c r="H19" s="37">
        <v>26</v>
      </c>
      <c r="I19" s="37">
        <f>167+2+55</f>
        <v>224</v>
      </c>
      <c r="J19" s="37">
        <f>287+6-2+100+20</f>
        <v>411</v>
      </c>
      <c r="K19" s="39" t="s">
        <v>25</v>
      </c>
      <c r="Q19" s="1">
        <v>956</v>
      </c>
      <c r="R19" s="140">
        <f t="shared" si="3"/>
        <v>-271</v>
      </c>
    </row>
    <row r="20" spans="1:18" ht="15.6" outlineLevel="2" x14ac:dyDescent="0.3">
      <c r="A20" s="33"/>
      <c r="B20" s="34"/>
      <c r="C20" s="35" t="s">
        <v>34</v>
      </c>
      <c r="D20" s="36" t="s">
        <v>35</v>
      </c>
      <c r="E20" s="217">
        <f t="shared" si="0"/>
        <v>45</v>
      </c>
      <c r="F20" s="37"/>
      <c r="G20" s="37">
        <f>10+1</f>
        <v>11</v>
      </c>
      <c r="H20" s="128">
        <v>8</v>
      </c>
      <c r="I20" s="37">
        <f>11+1</f>
        <v>12</v>
      </c>
      <c r="J20" s="45">
        <f>12+2</f>
        <v>14</v>
      </c>
      <c r="K20" s="39" t="s">
        <v>25</v>
      </c>
      <c r="Q20" s="1">
        <v>44</v>
      </c>
      <c r="R20" s="140">
        <f t="shared" si="3"/>
        <v>1</v>
      </c>
    </row>
    <row r="21" spans="1:18" ht="15.6" hidden="1" outlineLevel="2" x14ac:dyDescent="0.3">
      <c r="A21" s="33"/>
      <c r="B21" s="34"/>
      <c r="C21" s="35" t="s">
        <v>36</v>
      </c>
      <c r="D21" s="36" t="s">
        <v>37</v>
      </c>
      <c r="E21" s="217">
        <f t="shared" si="0"/>
        <v>0</v>
      </c>
      <c r="F21" s="37"/>
      <c r="G21" s="37"/>
      <c r="H21" s="128"/>
      <c r="I21" s="37"/>
      <c r="J21" s="45"/>
      <c r="K21" s="43" t="s">
        <v>25</v>
      </c>
      <c r="Q21" s="1">
        <v>0</v>
      </c>
      <c r="R21" s="140">
        <f t="shared" si="3"/>
        <v>0</v>
      </c>
    </row>
    <row r="22" spans="1:18" ht="15.6" hidden="1" outlineLevel="2" x14ac:dyDescent="0.3">
      <c r="A22" s="33"/>
      <c r="B22" s="34"/>
      <c r="C22" s="35" t="s">
        <v>38</v>
      </c>
      <c r="D22" s="36" t="s">
        <v>39</v>
      </c>
      <c r="E22" s="217">
        <f t="shared" si="0"/>
        <v>0</v>
      </c>
      <c r="F22" s="37"/>
      <c r="G22" s="37"/>
      <c r="H22" s="128"/>
      <c r="I22" s="37"/>
      <c r="J22" s="45"/>
      <c r="K22" s="43" t="s">
        <v>25</v>
      </c>
      <c r="Q22" s="1">
        <v>0</v>
      </c>
      <c r="R22" s="140">
        <f t="shared" si="3"/>
        <v>0</v>
      </c>
    </row>
    <row r="23" spans="1:18" ht="15.6" hidden="1" outlineLevel="2" x14ac:dyDescent="0.3">
      <c r="A23" s="33"/>
      <c r="B23" s="34"/>
      <c r="C23" s="35" t="s">
        <v>40</v>
      </c>
      <c r="D23" s="36" t="s">
        <v>41</v>
      </c>
      <c r="E23" s="217">
        <f t="shared" si="0"/>
        <v>0</v>
      </c>
      <c r="F23" s="37"/>
      <c r="G23" s="37"/>
      <c r="H23" s="128"/>
      <c r="I23" s="37"/>
      <c r="J23" s="45"/>
      <c r="K23" s="43" t="s">
        <v>25</v>
      </c>
      <c r="Q23" s="1">
        <v>0</v>
      </c>
      <c r="R23" s="140">
        <f t="shared" si="3"/>
        <v>0</v>
      </c>
    </row>
    <row r="24" spans="1:18" ht="15.6" hidden="1" outlineLevel="2" x14ac:dyDescent="0.3">
      <c r="A24" s="33"/>
      <c r="B24" s="34"/>
      <c r="C24" s="35" t="s">
        <v>42</v>
      </c>
      <c r="D24" s="36" t="s">
        <v>43</v>
      </c>
      <c r="E24" s="217">
        <f t="shared" si="0"/>
        <v>0</v>
      </c>
      <c r="F24" s="37"/>
      <c r="G24" s="37"/>
      <c r="H24" s="128"/>
      <c r="I24" s="37"/>
      <c r="J24" s="45"/>
      <c r="K24" s="43" t="s">
        <v>25</v>
      </c>
      <c r="Q24" s="1">
        <v>0</v>
      </c>
      <c r="R24" s="140">
        <f t="shared" si="3"/>
        <v>0</v>
      </c>
    </row>
    <row r="25" spans="1:18" ht="15.6" hidden="1" outlineLevel="2" x14ac:dyDescent="0.3">
      <c r="A25" s="33"/>
      <c r="B25" s="34"/>
      <c r="C25" s="35" t="s">
        <v>44</v>
      </c>
      <c r="D25" s="36" t="s">
        <v>45</v>
      </c>
      <c r="E25" s="217">
        <f t="shared" si="0"/>
        <v>0</v>
      </c>
      <c r="F25" s="37"/>
      <c r="G25" s="37"/>
      <c r="H25" s="128"/>
      <c r="I25" s="37"/>
      <c r="J25" s="45"/>
      <c r="K25" s="43" t="s">
        <v>25</v>
      </c>
      <c r="Q25" s="1">
        <v>0</v>
      </c>
      <c r="R25" s="140">
        <f t="shared" si="3"/>
        <v>0</v>
      </c>
    </row>
    <row r="26" spans="1:18" ht="15.6" hidden="1" outlineLevel="2" x14ac:dyDescent="0.3">
      <c r="A26" s="33"/>
      <c r="B26" s="46"/>
      <c r="C26" s="47" t="s">
        <v>46</v>
      </c>
      <c r="D26" s="36" t="s">
        <v>47</v>
      </c>
      <c r="E26" s="217">
        <f t="shared" si="0"/>
        <v>0</v>
      </c>
      <c r="F26" s="37"/>
      <c r="G26" s="37"/>
      <c r="H26" s="128"/>
      <c r="I26" s="37"/>
      <c r="J26" s="45"/>
      <c r="K26" s="43" t="s">
        <v>25</v>
      </c>
      <c r="Q26" s="1">
        <v>0</v>
      </c>
      <c r="R26" s="140">
        <f t="shared" si="3"/>
        <v>0</v>
      </c>
    </row>
    <row r="27" spans="1:18" ht="15.6" hidden="1" outlineLevel="2" x14ac:dyDescent="0.3">
      <c r="A27" s="33"/>
      <c r="B27" s="46"/>
      <c r="C27" s="47" t="s">
        <v>48</v>
      </c>
      <c r="D27" s="36" t="s">
        <v>49</v>
      </c>
      <c r="E27" s="217">
        <f t="shared" si="0"/>
        <v>0</v>
      </c>
      <c r="F27" s="37"/>
      <c r="G27" s="37"/>
      <c r="H27" s="128"/>
      <c r="I27" s="37"/>
      <c r="J27" s="45"/>
      <c r="K27" s="43" t="s">
        <v>25</v>
      </c>
      <c r="Q27" s="1">
        <v>0</v>
      </c>
      <c r="R27" s="140">
        <f t="shared" si="3"/>
        <v>0</v>
      </c>
    </row>
    <row r="28" spans="1:18" ht="15.6" hidden="1" outlineLevel="2" x14ac:dyDescent="0.3">
      <c r="A28" s="33"/>
      <c r="B28" s="46"/>
      <c r="C28" s="47" t="s">
        <v>50</v>
      </c>
      <c r="D28" s="36" t="s">
        <v>51</v>
      </c>
      <c r="E28" s="217">
        <f t="shared" si="0"/>
        <v>0</v>
      </c>
      <c r="F28" s="37"/>
      <c r="G28" s="37"/>
      <c r="H28" s="128"/>
      <c r="I28" s="37"/>
      <c r="J28" s="45"/>
      <c r="K28" s="43" t="s">
        <v>25</v>
      </c>
      <c r="Q28" s="1">
        <v>0</v>
      </c>
      <c r="R28" s="140">
        <f t="shared" si="3"/>
        <v>0</v>
      </c>
    </row>
    <row r="29" spans="1:18" ht="15.6" hidden="1" outlineLevel="2" x14ac:dyDescent="0.3">
      <c r="A29" s="33"/>
      <c r="B29" s="46"/>
      <c r="C29" s="47" t="s">
        <v>52</v>
      </c>
      <c r="D29" s="36" t="s">
        <v>53</v>
      </c>
      <c r="E29" s="217">
        <f t="shared" si="0"/>
        <v>0</v>
      </c>
      <c r="F29" s="37"/>
      <c r="G29" s="37"/>
      <c r="H29" s="128"/>
      <c r="I29" s="37"/>
      <c r="J29" s="45"/>
      <c r="K29" s="43" t="s">
        <v>25</v>
      </c>
      <c r="Q29" s="1">
        <v>0</v>
      </c>
      <c r="R29" s="140">
        <f t="shared" si="3"/>
        <v>0</v>
      </c>
    </row>
    <row r="30" spans="1:18" ht="15.6" outlineLevel="2" x14ac:dyDescent="0.3">
      <c r="A30" s="33"/>
      <c r="B30" s="46"/>
      <c r="C30" s="47" t="s">
        <v>54</v>
      </c>
      <c r="D30" s="36" t="s">
        <v>55</v>
      </c>
      <c r="E30" s="217">
        <f t="shared" si="0"/>
        <v>328</v>
      </c>
      <c r="F30" s="37"/>
      <c r="G30" s="37">
        <f>76+1</f>
        <v>77</v>
      </c>
      <c r="H30" s="128">
        <v>68</v>
      </c>
      <c r="I30" s="37">
        <f>83+1</f>
        <v>84</v>
      </c>
      <c r="J30" s="45">
        <f>97+2</f>
        <v>99</v>
      </c>
      <c r="K30" s="39" t="s">
        <v>25</v>
      </c>
      <c r="Q30" s="1">
        <v>368</v>
      </c>
      <c r="R30" s="140">
        <f t="shared" si="3"/>
        <v>-40</v>
      </c>
    </row>
    <row r="31" spans="1:18" ht="15.6" hidden="1" outlineLevel="2" x14ac:dyDescent="0.3">
      <c r="A31" s="33"/>
      <c r="B31" s="46"/>
      <c r="C31" s="35" t="s">
        <v>56</v>
      </c>
      <c r="D31" s="36" t="s">
        <v>57</v>
      </c>
      <c r="E31" s="217">
        <f t="shared" si="0"/>
        <v>0</v>
      </c>
      <c r="F31" s="37"/>
      <c r="G31" s="37"/>
      <c r="H31" s="128"/>
      <c r="I31" s="37"/>
      <c r="J31" s="45"/>
      <c r="K31" s="43" t="s">
        <v>25</v>
      </c>
      <c r="Q31" s="1">
        <v>0</v>
      </c>
      <c r="R31" s="140">
        <f t="shared" si="3"/>
        <v>0</v>
      </c>
    </row>
    <row r="32" spans="1:18" ht="15.6" outlineLevel="1" x14ac:dyDescent="0.3">
      <c r="A32" s="33"/>
      <c r="B32" s="422" t="s">
        <v>58</v>
      </c>
      <c r="C32" s="423"/>
      <c r="D32" s="48" t="s">
        <v>59</v>
      </c>
      <c r="E32" s="217">
        <f t="shared" si="0"/>
        <v>128</v>
      </c>
      <c r="F32" s="50">
        <f t="shared" ref="F32:J32" si="7">SUM(F33:F39)</f>
        <v>0</v>
      </c>
      <c r="G32" s="49">
        <f t="shared" si="7"/>
        <v>0</v>
      </c>
      <c r="H32" s="49">
        <f t="shared" si="7"/>
        <v>0</v>
      </c>
      <c r="I32" s="49">
        <f t="shared" si="7"/>
        <v>128</v>
      </c>
      <c r="J32" s="49">
        <f t="shared" si="7"/>
        <v>0</v>
      </c>
      <c r="K32" s="39" t="s">
        <v>25</v>
      </c>
      <c r="Q32" s="1">
        <v>138</v>
      </c>
      <c r="R32" s="140">
        <f t="shared" si="3"/>
        <v>-10</v>
      </c>
    </row>
    <row r="33" spans="1:18" ht="15.6" hidden="1" outlineLevel="2" x14ac:dyDescent="0.3">
      <c r="A33" s="33"/>
      <c r="B33" s="46"/>
      <c r="C33" s="35" t="s">
        <v>60</v>
      </c>
      <c r="D33" s="36" t="s">
        <v>61</v>
      </c>
      <c r="E33" s="217">
        <f t="shared" si="0"/>
        <v>0</v>
      </c>
      <c r="F33" s="37"/>
      <c r="G33" s="37"/>
      <c r="H33" s="128"/>
      <c r="I33" s="37"/>
      <c r="J33" s="45"/>
      <c r="K33" s="43" t="s">
        <v>25</v>
      </c>
      <c r="Q33" s="1">
        <v>0</v>
      </c>
      <c r="R33" s="140">
        <f t="shared" si="3"/>
        <v>0</v>
      </c>
    </row>
    <row r="34" spans="1:18" ht="15.6" hidden="1" outlineLevel="2" x14ac:dyDescent="0.3">
      <c r="A34" s="33"/>
      <c r="B34" s="46"/>
      <c r="C34" s="35" t="s">
        <v>62</v>
      </c>
      <c r="D34" s="36" t="s">
        <v>63</v>
      </c>
      <c r="E34" s="217">
        <f t="shared" si="0"/>
        <v>0</v>
      </c>
      <c r="F34" s="37"/>
      <c r="G34" s="37"/>
      <c r="H34" s="128"/>
      <c r="I34" s="37"/>
      <c r="J34" s="45"/>
      <c r="K34" s="43" t="s">
        <v>25</v>
      </c>
      <c r="Q34" s="1">
        <v>0</v>
      </c>
      <c r="R34" s="140">
        <f t="shared" si="3"/>
        <v>0</v>
      </c>
    </row>
    <row r="35" spans="1:18" ht="15.6" hidden="1" outlineLevel="2" x14ac:dyDescent="0.3">
      <c r="A35" s="33"/>
      <c r="B35" s="46"/>
      <c r="C35" s="35" t="s">
        <v>64</v>
      </c>
      <c r="D35" s="36" t="s">
        <v>65</v>
      </c>
      <c r="E35" s="217">
        <f t="shared" si="0"/>
        <v>0</v>
      </c>
      <c r="F35" s="37"/>
      <c r="G35" s="37"/>
      <c r="H35" s="128"/>
      <c r="I35" s="37"/>
      <c r="J35" s="45"/>
      <c r="K35" s="43" t="s">
        <v>25</v>
      </c>
      <c r="Q35" s="1">
        <v>0</v>
      </c>
      <c r="R35" s="140">
        <f t="shared" si="3"/>
        <v>0</v>
      </c>
    </row>
    <row r="36" spans="1:18" ht="15.6" hidden="1" outlineLevel="2" x14ac:dyDescent="0.3">
      <c r="A36" s="33"/>
      <c r="B36" s="46"/>
      <c r="C36" s="35" t="s">
        <v>66</v>
      </c>
      <c r="D36" s="36" t="s">
        <v>67</v>
      </c>
      <c r="E36" s="217">
        <f t="shared" si="0"/>
        <v>0</v>
      </c>
      <c r="F36" s="37"/>
      <c r="G36" s="37"/>
      <c r="H36" s="128"/>
      <c r="I36" s="37"/>
      <c r="J36" s="45"/>
      <c r="K36" s="43" t="s">
        <v>25</v>
      </c>
      <c r="Q36" s="1">
        <v>0</v>
      </c>
      <c r="R36" s="140">
        <f t="shared" si="3"/>
        <v>0</v>
      </c>
    </row>
    <row r="37" spans="1:18" ht="15.6" hidden="1" outlineLevel="2" x14ac:dyDescent="0.3">
      <c r="A37" s="33"/>
      <c r="B37" s="46"/>
      <c r="C37" s="47" t="s">
        <v>68</v>
      </c>
      <c r="D37" s="36" t="s">
        <v>69</v>
      </c>
      <c r="E37" s="217">
        <f t="shared" si="0"/>
        <v>0</v>
      </c>
      <c r="F37" s="37"/>
      <c r="G37" s="37"/>
      <c r="H37" s="128"/>
      <c r="I37" s="37"/>
      <c r="J37" s="45"/>
      <c r="K37" s="43" t="s">
        <v>25</v>
      </c>
      <c r="Q37" s="1">
        <v>0</v>
      </c>
      <c r="R37" s="140">
        <f t="shared" si="3"/>
        <v>0</v>
      </c>
    </row>
    <row r="38" spans="1:18" ht="15.6" outlineLevel="2" x14ac:dyDescent="0.3">
      <c r="A38" s="33"/>
      <c r="B38" s="52"/>
      <c r="C38" s="53" t="s">
        <v>70</v>
      </c>
      <c r="D38" s="54" t="s">
        <v>71</v>
      </c>
      <c r="E38" s="217">
        <f t="shared" si="0"/>
        <v>128</v>
      </c>
      <c r="F38" s="37"/>
      <c r="G38" s="37">
        <v>0</v>
      </c>
      <c r="H38" s="128">
        <v>0</v>
      </c>
      <c r="I38" s="37">
        <v>128</v>
      </c>
      <c r="J38" s="45">
        <v>0</v>
      </c>
      <c r="K38" s="39" t="s">
        <v>25</v>
      </c>
      <c r="Q38" s="1">
        <v>138</v>
      </c>
      <c r="R38" s="140">
        <f t="shared" si="3"/>
        <v>-10</v>
      </c>
    </row>
    <row r="39" spans="1:18" ht="15.6" hidden="1" outlineLevel="2" x14ac:dyDescent="0.3">
      <c r="A39" s="33"/>
      <c r="B39" s="34"/>
      <c r="C39" s="35" t="s">
        <v>72</v>
      </c>
      <c r="D39" s="36" t="s">
        <v>73</v>
      </c>
      <c r="E39" s="217">
        <f t="shared" si="0"/>
        <v>0</v>
      </c>
      <c r="F39" s="37"/>
      <c r="G39" s="37"/>
      <c r="H39" s="128"/>
      <c r="I39" s="37"/>
      <c r="J39" s="45"/>
      <c r="K39" s="43" t="s">
        <v>25</v>
      </c>
      <c r="Q39" s="1">
        <v>0</v>
      </c>
      <c r="R39" s="140">
        <f t="shared" si="3"/>
        <v>0</v>
      </c>
    </row>
    <row r="40" spans="1:18" s="30" customFormat="1" ht="15.6" outlineLevel="1" x14ac:dyDescent="0.3">
      <c r="A40" s="55"/>
      <c r="B40" s="424" t="s">
        <v>74</v>
      </c>
      <c r="C40" s="425"/>
      <c r="D40" s="48" t="s">
        <v>75</v>
      </c>
      <c r="E40" s="217">
        <f t="shared" si="0"/>
        <v>180</v>
      </c>
      <c r="F40" s="50">
        <f>SUM(F41:F46)</f>
        <v>0</v>
      </c>
      <c r="G40" s="49">
        <f t="shared" ref="G40:J40" si="8">SUM(G41:G47)</f>
        <v>39</v>
      </c>
      <c r="H40" s="49">
        <f t="shared" si="8"/>
        <v>41</v>
      </c>
      <c r="I40" s="49">
        <f t="shared" si="8"/>
        <v>47</v>
      </c>
      <c r="J40" s="49">
        <f t="shared" si="8"/>
        <v>53</v>
      </c>
      <c r="K40" s="32" t="s">
        <v>25</v>
      </c>
      <c r="L40" s="1"/>
      <c r="Q40" s="30">
        <v>199</v>
      </c>
      <c r="R40" s="140">
        <f t="shared" si="3"/>
        <v>-19</v>
      </c>
    </row>
    <row r="41" spans="1:18" ht="15.6" hidden="1" outlineLevel="2" x14ac:dyDescent="0.3">
      <c r="A41" s="33"/>
      <c r="B41" s="46"/>
      <c r="C41" s="56" t="s">
        <v>76</v>
      </c>
      <c r="D41" s="36" t="s">
        <v>77</v>
      </c>
      <c r="E41" s="217">
        <f t="shared" si="0"/>
        <v>0</v>
      </c>
      <c r="F41" s="37"/>
      <c r="G41" s="37"/>
      <c r="H41" s="128"/>
      <c r="I41" s="37"/>
      <c r="J41" s="45"/>
      <c r="K41" s="43" t="s">
        <v>25</v>
      </c>
      <c r="Q41" s="1">
        <v>0</v>
      </c>
      <c r="R41" s="140">
        <f t="shared" si="3"/>
        <v>0</v>
      </c>
    </row>
    <row r="42" spans="1:18" ht="15.6" hidden="1" outlineLevel="2" x14ac:dyDescent="0.3">
      <c r="A42" s="33"/>
      <c r="B42" s="57"/>
      <c r="C42" s="47" t="s">
        <v>78</v>
      </c>
      <c r="D42" s="36" t="s">
        <v>79</v>
      </c>
      <c r="E42" s="217">
        <f t="shared" si="0"/>
        <v>0</v>
      </c>
      <c r="F42" s="37"/>
      <c r="G42" s="37"/>
      <c r="H42" s="128"/>
      <c r="I42" s="37"/>
      <c r="J42" s="45"/>
      <c r="K42" s="43" t="s">
        <v>25</v>
      </c>
      <c r="Q42" s="1">
        <v>0</v>
      </c>
      <c r="R42" s="140">
        <f t="shared" si="3"/>
        <v>0</v>
      </c>
    </row>
    <row r="43" spans="1:18" ht="15.6" hidden="1" outlineLevel="2" x14ac:dyDescent="0.3">
      <c r="A43" s="33"/>
      <c r="B43" s="57"/>
      <c r="C43" s="47" t="s">
        <v>80</v>
      </c>
      <c r="D43" s="36" t="s">
        <v>81</v>
      </c>
      <c r="E43" s="217">
        <f t="shared" si="0"/>
        <v>0</v>
      </c>
      <c r="F43" s="37"/>
      <c r="G43" s="37"/>
      <c r="H43" s="128"/>
      <c r="I43" s="37"/>
      <c r="J43" s="45"/>
      <c r="K43" s="43" t="s">
        <v>25</v>
      </c>
      <c r="Q43" s="1">
        <v>0</v>
      </c>
      <c r="R43" s="140">
        <f t="shared" si="3"/>
        <v>0</v>
      </c>
    </row>
    <row r="44" spans="1:18" ht="15.6" hidden="1" outlineLevel="2" x14ac:dyDescent="0.3">
      <c r="A44" s="33"/>
      <c r="B44" s="57"/>
      <c r="C44" s="58" t="s">
        <v>82</v>
      </c>
      <c r="D44" s="36" t="s">
        <v>83</v>
      </c>
      <c r="E44" s="217">
        <f t="shared" si="0"/>
        <v>0</v>
      </c>
      <c r="F44" s="37"/>
      <c r="G44" s="37"/>
      <c r="H44" s="128"/>
      <c r="I44" s="37"/>
      <c r="J44" s="45"/>
      <c r="K44" s="43" t="s">
        <v>25</v>
      </c>
      <c r="Q44" s="1">
        <v>0</v>
      </c>
      <c r="R44" s="140">
        <f t="shared" si="3"/>
        <v>0</v>
      </c>
    </row>
    <row r="45" spans="1:18" ht="15.6" hidden="1" outlineLevel="2" x14ac:dyDescent="0.3">
      <c r="A45" s="33"/>
      <c r="B45" s="57"/>
      <c r="C45" s="58" t="s">
        <v>84</v>
      </c>
      <c r="D45" s="36" t="s">
        <v>85</v>
      </c>
      <c r="E45" s="217">
        <f t="shared" si="0"/>
        <v>0</v>
      </c>
      <c r="F45" s="37"/>
      <c r="G45" s="37"/>
      <c r="H45" s="128"/>
      <c r="I45" s="37"/>
      <c r="J45" s="45"/>
      <c r="K45" s="43" t="s">
        <v>25</v>
      </c>
      <c r="Q45" s="1">
        <v>0</v>
      </c>
      <c r="R45" s="140">
        <f t="shared" si="3"/>
        <v>0</v>
      </c>
    </row>
    <row r="46" spans="1:18" ht="15.6" hidden="1" outlineLevel="2" x14ac:dyDescent="0.3">
      <c r="A46" s="33"/>
      <c r="B46" s="57"/>
      <c r="C46" s="47" t="s">
        <v>86</v>
      </c>
      <c r="D46" s="36" t="s">
        <v>87</v>
      </c>
      <c r="E46" s="217">
        <f t="shared" si="0"/>
        <v>0</v>
      </c>
      <c r="F46" s="37"/>
      <c r="G46" s="37"/>
      <c r="H46" s="128"/>
      <c r="I46" s="37"/>
      <c r="J46" s="45"/>
      <c r="K46" s="43" t="s">
        <v>25</v>
      </c>
      <c r="Q46" s="1">
        <v>0</v>
      </c>
      <c r="R46" s="140">
        <f t="shared" si="3"/>
        <v>0</v>
      </c>
    </row>
    <row r="47" spans="1:18" ht="15.6" outlineLevel="2" x14ac:dyDescent="0.3">
      <c r="A47" s="33"/>
      <c r="B47" s="216"/>
      <c r="C47" s="47" t="s">
        <v>88</v>
      </c>
      <c r="D47" s="36" t="s">
        <v>89</v>
      </c>
      <c r="E47" s="217">
        <f t="shared" si="0"/>
        <v>180</v>
      </c>
      <c r="F47" s="37"/>
      <c r="G47" s="37">
        <f>38+1</f>
        <v>39</v>
      </c>
      <c r="H47" s="128">
        <v>41</v>
      </c>
      <c r="I47" s="37">
        <f>46+1</f>
        <v>47</v>
      </c>
      <c r="J47" s="37">
        <f>52+1</f>
        <v>53</v>
      </c>
      <c r="K47" s="43"/>
      <c r="M47" s="1" t="s">
        <v>537</v>
      </c>
      <c r="O47" s="1" t="s">
        <v>538</v>
      </c>
      <c r="Q47" s="1">
        <v>199</v>
      </c>
      <c r="R47" s="140">
        <f t="shared" si="3"/>
        <v>-19</v>
      </c>
    </row>
    <row r="48" spans="1:18" ht="27" customHeight="1" x14ac:dyDescent="0.3">
      <c r="B48" s="408" t="s">
        <v>90</v>
      </c>
      <c r="C48" s="409"/>
      <c r="D48" s="28" t="s">
        <v>91</v>
      </c>
      <c r="E48" s="217">
        <f t="shared" si="0"/>
        <v>1612</v>
      </c>
      <c r="F48" s="50">
        <f t="shared" ref="F48:J48" si="9">SUM(F49,F60,F61,F64,F69,F73,F76:F90,F93,F94,F95)</f>
        <v>115</v>
      </c>
      <c r="G48" s="49">
        <f t="shared" si="9"/>
        <v>65</v>
      </c>
      <c r="H48" s="49">
        <f t="shared" si="9"/>
        <v>253</v>
      </c>
      <c r="I48" s="49">
        <f t="shared" si="9"/>
        <v>739</v>
      </c>
      <c r="J48" s="49">
        <f t="shared" si="9"/>
        <v>555</v>
      </c>
      <c r="K48" s="124"/>
      <c r="M48" s="49">
        <f t="shared" ref="M48" si="10">SUM(M49,M60,M61,M64,M69,M73,M76:M90,M93,M94,M95)</f>
        <v>383</v>
      </c>
      <c r="N48" s="139">
        <f>G48+H48+M48</f>
        <v>701</v>
      </c>
      <c r="O48" s="140">
        <f>E48-G48-H48-M48</f>
        <v>911</v>
      </c>
      <c r="Q48" s="1">
        <v>1612</v>
      </c>
      <c r="R48" s="140">
        <f t="shared" si="3"/>
        <v>0</v>
      </c>
    </row>
    <row r="49" spans="2:18" s="30" customFormat="1" ht="15.6" outlineLevel="1" x14ac:dyDescent="0.3">
      <c r="B49" s="420" t="s">
        <v>92</v>
      </c>
      <c r="C49" s="421"/>
      <c r="D49" s="28" t="s">
        <v>93</v>
      </c>
      <c r="E49" s="217">
        <f t="shared" si="0"/>
        <v>1260</v>
      </c>
      <c r="F49" s="50">
        <f t="shared" ref="F49:J49" si="11">SUM(F50:F59)</f>
        <v>76</v>
      </c>
      <c r="G49" s="49">
        <f t="shared" si="11"/>
        <v>42</v>
      </c>
      <c r="H49" s="49">
        <f t="shared" si="11"/>
        <v>207</v>
      </c>
      <c r="I49" s="49">
        <f t="shared" si="11"/>
        <v>568</v>
      </c>
      <c r="J49" s="49">
        <f t="shared" si="11"/>
        <v>443</v>
      </c>
      <c r="K49" s="125" t="s">
        <v>25</v>
      </c>
      <c r="L49" s="139">
        <f>E49-G49-H49-I49</f>
        <v>443</v>
      </c>
      <c r="M49" s="49">
        <f t="shared" ref="M49" si="12">SUM(M50:M59)</f>
        <v>341</v>
      </c>
      <c r="N49" s="139">
        <f>G49+H49+M49</f>
        <v>590</v>
      </c>
      <c r="O49" s="140">
        <f t="shared" ref="O49:O103" si="13">E49-G49-H49-M49</f>
        <v>670</v>
      </c>
      <c r="Q49" s="30">
        <v>1260</v>
      </c>
      <c r="R49" s="140">
        <f t="shared" si="3"/>
        <v>0</v>
      </c>
    </row>
    <row r="50" spans="2:18" ht="15.6" outlineLevel="2" x14ac:dyDescent="0.3">
      <c r="B50" s="60"/>
      <c r="C50" s="53" t="s">
        <v>94</v>
      </c>
      <c r="D50" s="61" t="s">
        <v>95</v>
      </c>
      <c r="E50" s="217">
        <f>SUBTOTAL(9,G50:J50)</f>
        <v>205</v>
      </c>
      <c r="F50" s="37">
        <v>12</v>
      </c>
      <c r="G50" s="37">
        <v>0</v>
      </c>
      <c r="H50" s="128">
        <v>30</v>
      </c>
      <c r="I50" s="128">
        <v>108</v>
      </c>
      <c r="J50" s="45">
        <v>67</v>
      </c>
      <c r="K50" s="43" t="s">
        <v>25</v>
      </c>
      <c r="L50" s="139">
        <f t="shared" ref="L50:L103" si="14">E50-G50-H50-I50</f>
        <v>67</v>
      </c>
      <c r="M50" s="140">
        <f>54-G50-H50</f>
        <v>24</v>
      </c>
      <c r="N50" s="139">
        <f t="shared" ref="N50:N103" si="15">G50+H50+M50</f>
        <v>54</v>
      </c>
      <c r="O50" s="140">
        <f t="shared" si="13"/>
        <v>151</v>
      </c>
      <c r="Q50" s="1">
        <v>205</v>
      </c>
      <c r="R50" s="140">
        <f t="shared" si="3"/>
        <v>0</v>
      </c>
    </row>
    <row r="51" spans="2:18" ht="15.6" hidden="1" outlineLevel="2" x14ac:dyDescent="0.3">
      <c r="B51" s="60"/>
      <c r="C51" s="53" t="s">
        <v>96</v>
      </c>
      <c r="D51" s="61" t="s">
        <v>97</v>
      </c>
      <c r="E51" s="20">
        <f t="shared" ref="E51:E59" si="16">SUBTOTAL(9,G51:J51)</f>
        <v>0</v>
      </c>
      <c r="F51" s="37"/>
      <c r="G51" s="37">
        <v>0</v>
      </c>
      <c r="H51" s="128">
        <v>0</v>
      </c>
      <c r="I51" s="37">
        <v>0</v>
      </c>
      <c r="J51" s="45">
        <v>0</v>
      </c>
      <c r="K51" s="43" t="s">
        <v>25</v>
      </c>
      <c r="L51" s="139">
        <f t="shared" si="14"/>
        <v>0</v>
      </c>
      <c r="N51" s="139">
        <f t="shared" si="15"/>
        <v>0</v>
      </c>
      <c r="O51" s="140">
        <f t="shared" si="13"/>
        <v>0</v>
      </c>
      <c r="Q51" s="1">
        <v>0</v>
      </c>
      <c r="R51" s="140">
        <f t="shared" si="3"/>
        <v>0</v>
      </c>
    </row>
    <row r="52" spans="2:18" ht="15.6" hidden="1" outlineLevel="2" x14ac:dyDescent="0.3">
      <c r="B52" s="60"/>
      <c r="C52" s="53" t="s">
        <v>98</v>
      </c>
      <c r="D52" s="61" t="s">
        <v>99</v>
      </c>
      <c r="E52" s="20">
        <f t="shared" si="16"/>
        <v>0</v>
      </c>
      <c r="F52" s="37"/>
      <c r="G52" s="37">
        <v>0</v>
      </c>
      <c r="H52" s="128">
        <v>0</v>
      </c>
      <c r="I52" s="37">
        <v>0</v>
      </c>
      <c r="J52" s="45">
        <v>0</v>
      </c>
      <c r="K52" s="43" t="s">
        <v>25</v>
      </c>
      <c r="L52" s="139">
        <f t="shared" si="14"/>
        <v>0</v>
      </c>
      <c r="N52" s="139">
        <f t="shared" si="15"/>
        <v>0</v>
      </c>
      <c r="O52" s="140">
        <f t="shared" si="13"/>
        <v>0</v>
      </c>
      <c r="Q52" s="1">
        <v>0</v>
      </c>
      <c r="R52" s="140">
        <f t="shared" si="3"/>
        <v>0</v>
      </c>
    </row>
    <row r="53" spans="2:18" ht="15.6" outlineLevel="2" x14ac:dyDescent="0.3">
      <c r="B53" s="60"/>
      <c r="C53" s="53" t="s">
        <v>100</v>
      </c>
      <c r="D53" s="61" t="s">
        <v>101</v>
      </c>
      <c r="E53" s="217">
        <f t="shared" si="16"/>
        <v>22</v>
      </c>
      <c r="F53" s="37"/>
      <c r="G53" s="37">
        <v>0</v>
      </c>
      <c r="H53" s="128">
        <v>7</v>
      </c>
      <c r="I53" s="128">
        <v>8</v>
      </c>
      <c r="J53" s="45">
        <v>7</v>
      </c>
      <c r="K53" s="43" t="s">
        <v>25</v>
      </c>
      <c r="L53" s="139">
        <f t="shared" si="14"/>
        <v>7</v>
      </c>
      <c r="M53" s="140">
        <f>6-G53-H53</f>
        <v>-1</v>
      </c>
      <c r="N53" s="139">
        <f t="shared" si="15"/>
        <v>6</v>
      </c>
      <c r="O53" s="140">
        <f t="shared" si="13"/>
        <v>16</v>
      </c>
      <c r="Q53" s="1">
        <v>22</v>
      </c>
      <c r="R53" s="140">
        <f t="shared" si="3"/>
        <v>0</v>
      </c>
    </row>
    <row r="54" spans="2:18" ht="15.6" outlineLevel="2" x14ac:dyDescent="0.3">
      <c r="B54" s="60"/>
      <c r="C54" s="53" t="s">
        <v>102</v>
      </c>
      <c r="D54" s="61" t="s">
        <v>103</v>
      </c>
      <c r="E54" s="217">
        <f t="shared" si="16"/>
        <v>2</v>
      </c>
      <c r="F54" s="37"/>
      <c r="G54" s="37">
        <v>0</v>
      </c>
      <c r="H54" s="128">
        <v>0</v>
      </c>
      <c r="I54" s="37">
        <v>1</v>
      </c>
      <c r="J54" s="45">
        <v>1</v>
      </c>
      <c r="K54" s="43" t="s">
        <v>25</v>
      </c>
      <c r="L54" s="139">
        <f t="shared" si="14"/>
        <v>1</v>
      </c>
      <c r="M54" s="1">
        <v>0</v>
      </c>
      <c r="N54" s="139">
        <f t="shared" si="15"/>
        <v>0</v>
      </c>
      <c r="O54" s="140">
        <f t="shared" si="13"/>
        <v>2</v>
      </c>
      <c r="Q54" s="1">
        <v>2</v>
      </c>
      <c r="R54" s="140">
        <f t="shared" si="3"/>
        <v>0</v>
      </c>
    </row>
    <row r="55" spans="2:18" ht="15.6" outlineLevel="2" x14ac:dyDescent="0.3">
      <c r="B55" s="60"/>
      <c r="C55" s="53" t="s">
        <v>104</v>
      </c>
      <c r="D55" s="61" t="s">
        <v>105</v>
      </c>
      <c r="E55" s="217">
        <f t="shared" si="16"/>
        <v>22</v>
      </c>
      <c r="F55" s="37">
        <v>2</v>
      </c>
      <c r="G55" s="37">
        <v>2</v>
      </c>
      <c r="H55" s="128">
        <v>0</v>
      </c>
      <c r="I55" s="128">
        <f>10-5+6</f>
        <v>11</v>
      </c>
      <c r="J55" s="45">
        <f>4+5</f>
        <v>9</v>
      </c>
      <c r="K55" s="43" t="s">
        <v>25</v>
      </c>
      <c r="L55" s="139">
        <f t="shared" si="14"/>
        <v>9</v>
      </c>
      <c r="M55" s="140">
        <f>1-G55-H55</f>
        <v>-1</v>
      </c>
      <c r="N55" s="139">
        <f t="shared" si="15"/>
        <v>1</v>
      </c>
      <c r="O55" s="140">
        <f t="shared" si="13"/>
        <v>21</v>
      </c>
      <c r="Q55" s="1">
        <v>16</v>
      </c>
      <c r="R55" s="140">
        <f t="shared" si="3"/>
        <v>6</v>
      </c>
    </row>
    <row r="56" spans="2:18" ht="15.6" hidden="1" outlineLevel="2" x14ac:dyDescent="0.3">
      <c r="B56" s="60"/>
      <c r="C56" s="53" t="s">
        <v>106</v>
      </c>
      <c r="D56" s="61" t="s">
        <v>107</v>
      </c>
      <c r="E56" s="20">
        <f t="shared" si="16"/>
        <v>0</v>
      </c>
      <c r="F56" s="37"/>
      <c r="G56" s="37">
        <v>0</v>
      </c>
      <c r="H56" s="128">
        <v>0</v>
      </c>
      <c r="I56" s="37">
        <v>0</v>
      </c>
      <c r="J56" s="45">
        <v>0</v>
      </c>
      <c r="K56" s="43" t="s">
        <v>25</v>
      </c>
      <c r="L56" s="139">
        <f t="shared" si="14"/>
        <v>0</v>
      </c>
      <c r="N56" s="139">
        <f t="shared" si="15"/>
        <v>0</v>
      </c>
      <c r="O56" s="140">
        <f t="shared" si="13"/>
        <v>0</v>
      </c>
      <c r="Q56" s="1">
        <v>0</v>
      </c>
      <c r="R56" s="140">
        <f t="shared" si="3"/>
        <v>0</v>
      </c>
    </row>
    <row r="57" spans="2:18" ht="15.6" outlineLevel="2" x14ac:dyDescent="0.3">
      <c r="B57" s="60"/>
      <c r="C57" s="53" t="s">
        <v>108</v>
      </c>
      <c r="D57" s="61" t="s">
        <v>109</v>
      </c>
      <c r="E57" s="217">
        <f t="shared" si="16"/>
        <v>5</v>
      </c>
      <c r="F57" s="37"/>
      <c r="G57" s="37">
        <v>0</v>
      </c>
      <c r="H57" s="128">
        <v>0</v>
      </c>
      <c r="I57" s="37">
        <f>3-1</f>
        <v>2</v>
      </c>
      <c r="J57" s="45">
        <f>8-4-1</f>
        <v>3</v>
      </c>
      <c r="K57" s="43" t="s">
        <v>25</v>
      </c>
      <c r="L57" s="139">
        <f t="shared" si="14"/>
        <v>3</v>
      </c>
      <c r="N57" s="139">
        <f t="shared" si="15"/>
        <v>0</v>
      </c>
      <c r="O57" s="140">
        <f t="shared" si="13"/>
        <v>5</v>
      </c>
      <c r="Q57" s="1">
        <v>11</v>
      </c>
      <c r="R57" s="140">
        <f t="shared" si="3"/>
        <v>-6</v>
      </c>
    </row>
    <row r="58" spans="2:18" ht="15.6" outlineLevel="2" x14ac:dyDescent="0.3">
      <c r="B58" s="60"/>
      <c r="C58" s="62" t="s">
        <v>110</v>
      </c>
      <c r="D58" s="61" t="s">
        <v>111</v>
      </c>
      <c r="E58" s="217">
        <f t="shared" si="16"/>
        <v>16</v>
      </c>
      <c r="F58" s="37"/>
      <c r="G58" s="37">
        <v>0</v>
      </c>
      <c r="H58" s="128">
        <v>6</v>
      </c>
      <c r="I58" s="128">
        <v>6</v>
      </c>
      <c r="J58" s="45">
        <f>4</f>
        <v>4</v>
      </c>
      <c r="K58" s="43" t="s">
        <v>25</v>
      </c>
      <c r="L58" s="139">
        <f t="shared" si="14"/>
        <v>4</v>
      </c>
      <c r="M58" s="140">
        <f>8-G58-H58</f>
        <v>2</v>
      </c>
      <c r="N58" s="139">
        <f t="shared" si="15"/>
        <v>8</v>
      </c>
      <c r="O58" s="140">
        <f t="shared" si="13"/>
        <v>8</v>
      </c>
      <c r="Q58" s="1">
        <v>16</v>
      </c>
      <c r="R58" s="140">
        <f t="shared" si="3"/>
        <v>0</v>
      </c>
    </row>
    <row r="59" spans="2:18" ht="15.6" outlineLevel="2" x14ac:dyDescent="0.3">
      <c r="B59" s="60"/>
      <c r="C59" s="53" t="s">
        <v>112</v>
      </c>
      <c r="D59" s="61" t="s">
        <v>113</v>
      </c>
      <c r="E59" s="217">
        <f t="shared" si="16"/>
        <v>988</v>
      </c>
      <c r="F59" s="37">
        <v>62</v>
      </c>
      <c r="G59" s="37">
        <v>40</v>
      </c>
      <c r="H59" s="128">
        <v>164</v>
      </c>
      <c r="I59" s="128">
        <f>407+25</f>
        <v>432</v>
      </c>
      <c r="J59" s="45">
        <f>514-85-40-2+30-65</f>
        <v>352</v>
      </c>
      <c r="K59" s="43" t="s">
        <v>25</v>
      </c>
      <c r="L59" s="139">
        <f t="shared" si="14"/>
        <v>352</v>
      </c>
      <c r="M59" s="140">
        <f>521-G59-H59</f>
        <v>317</v>
      </c>
      <c r="N59" s="139">
        <f t="shared" si="15"/>
        <v>521</v>
      </c>
      <c r="O59" s="140">
        <f t="shared" si="13"/>
        <v>467</v>
      </c>
      <c r="Q59" s="1">
        <v>988</v>
      </c>
      <c r="R59" s="140">
        <f t="shared" si="3"/>
        <v>0</v>
      </c>
    </row>
    <row r="60" spans="2:18" s="30" customFormat="1" ht="15.6" outlineLevel="1" x14ac:dyDescent="0.3">
      <c r="B60" s="420" t="s">
        <v>114</v>
      </c>
      <c r="C60" s="421"/>
      <c r="D60" s="48" t="s">
        <v>115</v>
      </c>
      <c r="E60" s="217">
        <f t="shared" ref="E60" si="17">SUBTOTAL(9,G60:J60)</f>
        <v>13</v>
      </c>
      <c r="F60" s="50"/>
      <c r="G60" s="49">
        <v>0</v>
      </c>
      <c r="H60" s="123">
        <v>1</v>
      </c>
      <c r="I60" s="123">
        <f>8+1</f>
        <v>9</v>
      </c>
      <c r="J60" s="123">
        <f>4+1-2</f>
        <v>3</v>
      </c>
      <c r="K60" s="125" t="s">
        <v>25</v>
      </c>
      <c r="L60" s="139">
        <f t="shared" si="14"/>
        <v>3</v>
      </c>
      <c r="M60" s="30">
        <v>0</v>
      </c>
      <c r="N60" s="139">
        <f t="shared" si="15"/>
        <v>1</v>
      </c>
      <c r="O60" s="140">
        <f t="shared" si="13"/>
        <v>12</v>
      </c>
      <c r="Q60" s="30">
        <v>13</v>
      </c>
      <c r="R60" s="140">
        <f t="shared" si="3"/>
        <v>0</v>
      </c>
    </row>
    <row r="61" spans="2:18" s="30" customFormat="1" ht="15.6" hidden="1" outlineLevel="1" x14ac:dyDescent="0.3">
      <c r="B61" s="420" t="s">
        <v>116</v>
      </c>
      <c r="C61" s="421"/>
      <c r="D61" s="28" t="s">
        <v>117</v>
      </c>
      <c r="E61" s="20">
        <f t="shared" si="0"/>
        <v>0</v>
      </c>
      <c r="F61" s="50">
        <f>SUM(F62+F63)</f>
        <v>0</v>
      </c>
      <c r="G61" s="49">
        <f>SUM(G62:G63)</f>
        <v>0</v>
      </c>
      <c r="H61" s="49">
        <f>SUM(H62:H63)</f>
        <v>0</v>
      </c>
      <c r="I61" s="49">
        <f>SUM(I62:I63)</f>
        <v>0</v>
      </c>
      <c r="J61" s="49">
        <f>SUM(J62:J63)</f>
        <v>0</v>
      </c>
      <c r="K61" s="125" t="s">
        <v>25</v>
      </c>
      <c r="L61" s="139">
        <f t="shared" si="14"/>
        <v>0</v>
      </c>
      <c r="M61" s="49">
        <f>SUM(M62:M63)</f>
        <v>0</v>
      </c>
      <c r="N61" s="139">
        <f t="shared" si="15"/>
        <v>0</v>
      </c>
      <c r="O61" s="140">
        <f t="shared" si="13"/>
        <v>0</v>
      </c>
      <c r="Q61" s="30">
        <v>0</v>
      </c>
      <c r="R61" s="140">
        <f t="shared" si="3"/>
        <v>0</v>
      </c>
    </row>
    <row r="62" spans="2:18" ht="15.6" hidden="1" outlineLevel="2" x14ac:dyDescent="0.3">
      <c r="B62" s="52"/>
      <c r="C62" s="64" t="s">
        <v>118</v>
      </c>
      <c r="D62" s="61" t="s">
        <v>119</v>
      </c>
      <c r="E62" s="20">
        <f t="shared" si="0"/>
        <v>0</v>
      </c>
      <c r="F62" s="37"/>
      <c r="G62" s="37"/>
      <c r="H62" s="128"/>
      <c r="I62" s="37"/>
      <c r="J62" s="45"/>
      <c r="K62" s="43" t="s">
        <v>25</v>
      </c>
      <c r="L62" s="139">
        <f t="shared" si="14"/>
        <v>0</v>
      </c>
      <c r="N62" s="139">
        <f t="shared" si="15"/>
        <v>0</v>
      </c>
      <c r="O62" s="140">
        <f t="shared" si="13"/>
        <v>0</v>
      </c>
      <c r="Q62" s="1">
        <v>0</v>
      </c>
      <c r="R62" s="140">
        <f t="shared" si="3"/>
        <v>0</v>
      </c>
    </row>
    <row r="63" spans="2:18" ht="15.6" hidden="1" outlineLevel="2" x14ac:dyDescent="0.3">
      <c r="B63" s="52"/>
      <c r="C63" s="64" t="s">
        <v>120</v>
      </c>
      <c r="D63" s="61" t="s">
        <v>121</v>
      </c>
      <c r="E63" s="20">
        <f t="shared" si="0"/>
        <v>0</v>
      </c>
      <c r="F63" s="37"/>
      <c r="G63" s="37"/>
      <c r="H63" s="128"/>
      <c r="I63" s="37"/>
      <c r="J63" s="45"/>
      <c r="K63" s="43" t="s">
        <v>25</v>
      </c>
      <c r="L63" s="139">
        <f t="shared" si="14"/>
        <v>0</v>
      </c>
      <c r="N63" s="139">
        <f t="shared" si="15"/>
        <v>0</v>
      </c>
      <c r="O63" s="140">
        <f t="shared" si="13"/>
        <v>0</v>
      </c>
      <c r="Q63" s="1">
        <v>0</v>
      </c>
      <c r="R63" s="140">
        <f t="shared" si="3"/>
        <v>0</v>
      </c>
    </row>
    <row r="64" spans="2:18" s="30" customFormat="1" ht="15.6" outlineLevel="1" collapsed="1" x14ac:dyDescent="0.3">
      <c r="B64" s="420" t="s">
        <v>122</v>
      </c>
      <c r="C64" s="421"/>
      <c r="D64" s="48" t="s">
        <v>123</v>
      </c>
      <c r="E64" s="217">
        <f t="shared" si="0"/>
        <v>129</v>
      </c>
      <c r="F64" s="50">
        <f t="shared" ref="F64:J64" si="18">SUM(F65:F68)</f>
        <v>20</v>
      </c>
      <c r="G64" s="49">
        <f t="shared" si="18"/>
        <v>17</v>
      </c>
      <c r="H64" s="49">
        <f t="shared" si="18"/>
        <v>22</v>
      </c>
      <c r="I64" s="49">
        <f t="shared" si="18"/>
        <v>72</v>
      </c>
      <c r="J64" s="49">
        <f t="shared" si="18"/>
        <v>18</v>
      </c>
      <c r="K64" s="125" t="s">
        <v>25</v>
      </c>
      <c r="L64" s="139">
        <f t="shared" si="14"/>
        <v>18</v>
      </c>
      <c r="M64" s="49">
        <f t="shared" ref="M64" si="19">SUM(M65:M68)</f>
        <v>5</v>
      </c>
      <c r="N64" s="139">
        <f t="shared" si="15"/>
        <v>44</v>
      </c>
      <c r="O64" s="140">
        <f t="shared" si="13"/>
        <v>85</v>
      </c>
      <c r="Q64" s="30">
        <v>129</v>
      </c>
      <c r="R64" s="140">
        <f t="shared" si="3"/>
        <v>0</v>
      </c>
    </row>
    <row r="65" spans="1:18" ht="15.6" outlineLevel="2" x14ac:dyDescent="0.3">
      <c r="B65" s="60"/>
      <c r="C65" s="53" t="s">
        <v>124</v>
      </c>
      <c r="D65" s="36" t="s">
        <v>125</v>
      </c>
      <c r="E65" s="217">
        <f t="shared" si="0"/>
        <v>21</v>
      </c>
      <c r="F65" s="37">
        <v>2</v>
      </c>
      <c r="G65" s="37">
        <f>1</f>
        <v>1</v>
      </c>
      <c r="H65" s="128">
        <v>2</v>
      </c>
      <c r="I65" s="128">
        <f>18-1</f>
        <v>17</v>
      </c>
      <c r="J65" s="45">
        <v>1</v>
      </c>
      <c r="K65" s="43" t="s">
        <v>25</v>
      </c>
      <c r="L65" s="139">
        <f t="shared" si="14"/>
        <v>1</v>
      </c>
      <c r="M65" s="140">
        <f>7-G65-H65</f>
        <v>4</v>
      </c>
      <c r="N65" s="139">
        <f t="shared" si="15"/>
        <v>7</v>
      </c>
      <c r="O65" s="140">
        <f t="shared" si="13"/>
        <v>14</v>
      </c>
      <c r="Q65" s="1">
        <v>21</v>
      </c>
      <c r="R65" s="140">
        <f t="shared" si="3"/>
        <v>0</v>
      </c>
    </row>
    <row r="66" spans="1:18" ht="15.6" outlineLevel="2" x14ac:dyDescent="0.3">
      <c r="B66" s="60"/>
      <c r="C66" s="53" t="s">
        <v>126</v>
      </c>
      <c r="D66" s="36" t="s">
        <v>127</v>
      </c>
      <c r="E66" s="217">
        <f t="shared" si="0"/>
        <v>68</v>
      </c>
      <c r="F66" s="37">
        <v>11</v>
      </c>
      <c r="G66" s="37">
        <v>9</v>
      </c>
      <c r="H66" s="128">
        <v>16</v>
      </c>
      <c r="I66" s="128">
        <f>24+20-10</f>
        <v>34</v>
      </c>
      <c r="J66" s="45">
        <f>19+20-30</f>
        <v>9</v>
      </c>
      <c r="K66" s="43" t="s">
        <v>25</v>
      </c>
      <c r="L66" s="139">
        <f t="shared" si="14"/>
        <v>9</v>
      </c>
      <c r="M66" s="140">
        <f>29-G66-H66</f>
        <v>4</v>
      </c>
      <c r="N66" s="139">
        <f t="shared" si="15"/>
        <v>29</v>
      </c>
      <c r="O66" s="140">
        <f t="shared" si="13"/>
        <v>39</v>
      </c>
      <c r="Q66" s="1">
        <v>68</v>
      </c>
      <c r="R66" s="140">
        <f t="shared" si="3"/>
        <v>0</v>
      </c>
    </row>
    <row r="67" spans="1:18" ht="15.6" hidden="1" outlineLevel="2" x14ac:dyDescent="0.3">
      <c r="B67" s="60"/>
      <c r="C67" s="53" t="s">
        <v>128</v>
      </c>
      <c r="D67" s="61" t="s">
        <v>129</v>
      </c>
      <c r="E67" s="20">
        <f t="shared" si="0"/>
        <v>0</v>
      </c>
      <c r="F67" s="37"/>
      <c r="G67" s="37">
        <v>0</v>
      </c>
      <c r="H67" s="128">
        <v>0</v>
      </c>
      <c r="I67" s="128">
        <v>0</v>
      </c>
      <c r="J67" s="45">
        <v>0</v>
      </c>
      <c r="K67" s="43" t="s">
        <v>25</v>
      </c>
      <c r="L67" s="139">
        <f t="shared" si="14"/>
        <v>0</v>
      </c>
      <c r="N67" s="139">
        <f t="shared" si="15"/>
        <v>0</v>
      </c>
      <c r="O67" s="140">
        <f t="shared" si="13"/>
        <v>0</v>
      </c>
      <c r="Q67" s="1">
        <v>0</v>
      </c>
      <c r="R67" s="140">
        <f t="shared" si="3"/>
        <v>0</v>
      </c>
    </row>
    <row r="68" spans="1:18" ht="15.6" outlineLevel="2" x14ac:dyDescent="0.3">
      <c r="B68" s="60"/>
      <c r="C68" s="53" t="s">
        <v>130</v>
      </c>
      <c r="D68" s="36" t="s">
        <v>131</v>
      </c>
      <c r="E68" s="217">
        <f t="shared" si="0"/>
        <v>40</v>
      </c>
      <c r="F68" s="37">
        <v>7</v>
      </c>
      <c r="G68" s="37">
        <v>7</v>
      </c>
      <c r="H68" s="128">
        <v>4</v>
      </c>
      <c r="I68" s="128">
        <f>21</f>
        <v>21</v>
      </c>
      <c r="J68" s="45">
        <f>2+6</f>
        <v>8</v>
      </c>
      <c r="K68" s="43" t="s">
        <v>25</v>
      </c>
      <c r="L68" s="139">
        <f t="shared" si="14"/>
        <v>8</v>
      </c>
      <c r="M68" s="140">
        <f>8-G68-H68</f>
        <v>-3</v>
      </c>
      <c r="N68" s="139">
        <f t="shared" si="15"/>
        <v>8</v>
      </c>
      <c r="O68" s="140">
        <f t="shared" si="13"/>
        <v>32</v>
      </c>
      <c r="Q68" s="1">
        <v>40</v>
      </c>
      <c r="R68" s="140">
        <f t="shared" si="3"/>
        <v>0</v>
      </c>
    </row>
    <row r="69" spans="1:18" s="30" customFormat="1" ht="15" customHeight="1" outlineLevel="1" x14ac:dyDescent="0.3">
      <c r="B69" s="420" t="s">
        <v>132</v>
      </c>
      <c r="C69" s="421"/>
      <c r="D69" s="48" t="s">
        <v>133</v>
      </c>
      <c r="E69" s="217">
        <f t="shared" si="0"/>
        <v>114</v>
      </c>
      <c r="F69" s="50">
        <f t="shared" ref="F69:J69" si="20">SUM(F70:F72)</f>
        <v>16</v>
      </c>
      <c r="G69" s="49">
        <f t="shared" si="20"/>
        <v>6</v>
      </c>
      <c r="H69" s="49">
        <f t="shared" si="20"/>
        <v>23</v>
      </c>
      <c r="I69" s="49">
        <f t="shared" si="20"/>
        <v>60</v>
      </c>
      <c r="J69" s="49">
        <f t="shared" si="20"/>
        <v>25</v>
      </c>
      <c r="K69" s="125" t="s">
        <v>25</v>
      </c>
      <c r="L69" s="139">
        <f t="shared" si="14"/>
        <v>25</v>
      </c>
      <c r="M69" s="49">
        <f t="shared" ref="M69" si="21">SUM(M70:M72)</f>
        <v>31</v>
      </c>
      <c r="N69" s="139">
        <f t="shared" si="15"/>
        <v>60</v>
      </c>
      <c r="O69" s="140">
        <f t="shared" si="13"/>
        <v>54</v>
      </c>
      <c r="Q69" s="30">
        <v>114</v>
      </c>
      <c r="R69" s="140">
        <f t="shared" si="3"/>
        <v>0</v>
      </c>
    </row>
    <row r="70" spans="1:18" ht="15.6" outlineLevel="2" x14ac:dyDescent="0.3">
      <c r="B70" s="60"/>
      <c r="C70" s="53" t="s">
        <v>134</v>
      </c>
      <c r="D70" s="36" t="s">
        <v>135</v>
      </c>
      <c r="E70" s="217">
        <f t="shared" si="0"/>
        <v>14</v>
      </c>
      <c r="F70" s="37"/>
      <c r="G70" s="37">
        <v>0</v>
      </c>
      <c r="H70" s="128">
        <v>1</v>
      </c>
      <c r="I70" s="128">
        <v>9</v>
      </c>
      <c r="J70" s="45">
        <f>6-2</f>
        <v>4</v>
      </c>
      <c r="K70" s="43" t="s">
        <v>25</v>
      </c>
      <c r="L70" s="139">
        <f t="shared" si="14"/>
        <v>4</v>
      </c>
      <c r="M70" s="140">
        <f>9-G70-H70</f>
        <v>8</v>
      </c>
      <c r="N70" s="139">
        <f t="shared" si="15"/>
        <v>9</v>
      </c>
      <c r="O70" s="140">
        <f t="shared" si="13"/>
        <v>5</v>
      </c>
      <c r="Q70" s="1">
        <v>14</v>
      </c>
      <c r="R70" s="140">
        <f t="shared" si="3"/>
        <v>0</v>
      </c>
    </row>
    <row r="71" spans="1:18" ht="15.6" hidden="1" outlineLevel="2" x14ac:dyDescent="0.3">
      <c r="B71" s="60"/>
      <c r="C71" s="53" t="s">
        <v>136</v>
      </c>
      <c r="D71" s="61" t="s">
        <v>137</v>
      </c>
      <c r="E71" s="20">
        <f t="shared" si="0"/>
        <v>0</v>
      </c>
      <c r="F71" s="37"/>
      <c r="G71" s="37">
        <v>0</v>
      </c>
      <c r="H71" s="128">
        <v>0</v>
      </c>
      <c r="I71" s="37">
        <v>0</v>
      </c>
      <c r="J71" s="45">
        <v>0</v>
      </c>
      <c r="K71" s="43" t="s">
        <v>25</v>
      </c>
      <c r="L71" s="139">
        <f t="shared" si="14"/>
        <v>0</v>
      </c>
      <c r="N71" s="139">
        <f t="shared" si="15"/>
        <v>0</v>
      </c>
      <c r="O71" s="140">
        <f t="shared" si="13"/>
        <v>0</v>
      </c>
      <c r="Q71" s="1">
        <v>0</v>
      </c>
      <c r="R71" s="140">
        <f t="shared" si="3"/>
        <v>0</v>
      </c>
    </row>
    <row r="72" spans="1:18" ht="15.6" outlineLevel="2" x14ac:dyDescent="0.3">
      <c r="B72" s="60"/>
      <c r="C72" s="53" t="s">
        <v>138</v>
      </c>
      <c r="D72" s="36" t="s">
        <v>139</v>
      </c>
      <c r="E72" s="217">
        <f t="shared" si="0"/>
        <v>100</v>
      </c>
      <c r="F72" s="37">
        <v>16</v>
      </c>
      <c r="G72" s="37">
        <f>5+1</f>
        <v>6</v>
      </c>
      <c r="H72" s="128">
        <v>22</v>
      </c>
      <c r="I72" s="128">
        <f>42-1+10</f>
        <v>51</v>
      </c>
      <c r="J72" s="45">
        <f>14+17+10-20</f>
        <v>21</v>
      </c>
      <c r="K72" s="43" t="s">
        <v>25</v>
      </c>
      <c r="L72" s="139">
        <f t="shared" si="14"/>
        <v>21</v>
      </c>
      <c r="M72" s="140">
        <f>51-G72-H72</f>
        <v>23</v>
      </c>
      <c r="N72" s="139">
        <f t="shared" si="15"/>
        <v>51</v>
      </c>
      <c r="O72" s="140">
        <f t="shared" si="13"/>
        <v>49</v>
      </c>
      <c r="Q72" s="1">
        <v>100</v>
      </c>
      <c r="R72" s="140">
        <f t="shared" si="3"/>
        <v>0</v>
      </c>
    </row>
    <row r="73" spans="1:18" s="30" customFormat="1" ht="15.6" hidden="1" outlineLevel="1" x14ac:dyDescent="0.3">
      <c r="B73" s="420" t="s">
        <v>140</v>
      </c>
      <c r="C73" s="421"/>
      <c r="D73" s="28" t="s">
        <v>141</v>
      </c>
      <c r="E73" s="20">
        <f t="shared" si="0"/>
        <v>0</v>
      </c>
      <c r="F73" s="50">
        <f>SUM(F74:F75)</f>
        <v>0</v>
      </c>
      <c r="G73" s="49">
        <f>SUM(G74:G75)</f>
        <v>0</v>
      </c>
      <c r="H73" s="49">
        <f>SUM(H74:H75)</f>
        <v>0</v>
      </c>
      <c r="I73" s="49">
        <f>SUM(I74:I75)</f>
        <v>0</v>
      </c>
      <c r="J73" s="49">
        <f>SUM(J74:J75)</f>
        <v>0</v>
      </c>
      <c r="K73" s="125" t="s">
        <v>25</v>
      </c>
      <c r="L73" s="139">
        <f t="shared" si="14"/>
        <v>0</v>
      </c>
      <c r="M73" s="49">
        <f>SUM(M74:M75)</f>
        <v>0</v>
      </c>
      <c r="N73" s="139">
        <f t="shared" si="15"/>
        <v>0</v>
      </c>
      <c r="O73" s="140">
        <f t="shared" si="13"/>
        <v>0</v>
      </c>
      <c r="Q73" s="30">
        <v>0</v>
      </c>
      <c r="R73" s="140">
        <f t="shared" si="3"/>
        <v>0</v>
      </c>
    </row>
    <row r="74" spans="1:18" s="65" customFormat="1" ht="15.6" hidden="1" outlineLevel="2" x14ac:dyDescent="0.3">
      <c r="A74" s="1"/>
      <c r="B74" s="60"/>
      <c r="C74" s="53" t="s">
        <v>142</v>
      </c>
      <c r="D74" s="61" t="s">
        <v>143</v>
      </c>
      <c r="E74" s="20">
        <f t="shared" si="0"/>
        <v>0</v>
      </c>
      <c r="F74" s="37"/>
      <c r="G74" s="37">
        <v>0</v>
      </c>
      <c r="H74" s="128">
        <v>0</v>
      </c>
      <c r="I74" s="37">
        <v>0</v>
      </c>
      <c r="J74" s="45">
        <v>0</v>
      </c>
      <c r="K74" s="43" t="s">
        <v>25</v>
      </c>
      <c r="L74" s="139">
        <f t="shared" si="14"/>
        <v>0</v>
      </c>
      <c r="N74" s="139">
        <f t="shared" si="15"/>
        <v>0</v>
      </c>
      <c r="O74" s="140">
        <f t="shared" si="13"/>
        <v>0</v>
      </c>
      <c r="Q74" s="65">
        <v>0</v>
      </c>
      <c r="R74" s="140">
        <f t="shared" si="3"/>
        <v>0</v>
      </c>
    </row>
    <row r="75" spans="1:18" s="65" customFormat="1" ht="15.6" hidden="1" outlineLevel="2" x14ac:dyDescent="0.3">
      <c r="A75" s="1"/>
      <c r="B75" s="60"/>
      <c r="C75" s="53" t="s">
        <v>144</v>
      </c>
      <c r="D75" s="61" t="s">
        <v>145</v>
      </c>
      <c r="E75" s="20">
        <f t="shared" ref="E75:E138" si="22">SUM(G75:J75)</f>
        <v>0</v>
      </c>
      <c r="F75" s="37"/>
      <c r="G75" s="37">
        <v>0</v>
      </c>
      <c r="H75" s="128">
        <v>0</v>
      </c>
      <c r="I75" s="37">
        <v>0</v>
      </c>
      <c r="J75" s="45">
        <v>0</v>
      </c>
      <c r="K75" s="43" t="s">
        <v>25</v>
      </c>
      <c r="L75" s="139">
        <f t="shared" si="14"/>
        <v>0</v>
      </c>
      <c r="N75" s="139">
        <f t="shared" si="15"/>
        <v>0</v>
      </c>
      <c r="O75" s="140">
        <f t="shared" si="13"/>
        <v>0</v>
      </c>
      <c r="Q75" s="65">
        <v>0</v>
      </c>
      <c r="R75" s="140">
        <f t="shared" si="3"/>
        <v>0</v>
      </c>
    </row>
    <row r="76" spans="1:18" s="66" customFormat="1" ht="15.6" hidden="1" outlineLevel="1" collapsed="1" x14ac:dyDescent="0.3">
      <c r="A76" s="30"/>
      <c r="B76" s="420" t="s">
        <v>146</v>
      </c>
      <c r="C76" s="421"/>
      <c r="D76" s="28" t="s">
        <v>147</v>
      </c>
      <c r="E76" s="20">
        <f t="shared" si="22"/>
        <v>0</v>
      </c>
      <c r="F76" s="59"/>
      <c r="G76" s="38">
        <v>0</v>
      </c>
      <c r="H76" s="127">
        <v>0</v>
      </c>
      <c r="I76" s="38">
        <v>0</v>
      </c>
      <c r="J76" s="44">
        <v>0</v>
      </c>
      <c r="K76" s="32" t="s">
        <v>25</v>
      </c>
      <c r="L76" s="139">
        <f t="shared" si="14"/>
        <v>0</v>
      </c>
      <c r="N76" s="139">
        <f t="shared" si="15"/>
        <v>0</v>
      </c>
      <c r="O76" s="140">
        <f t="shared" si="13"/>
        <v>0</v>
      </c>
      <c r="Q76" s="66">
        <v>0</v>
      </c>
      <c r="R76" s="140">
        <f t="shared" ref="R76:R103" si="23">E76-Q76</f>
        <v>0</v>
      </c>
    </row>
    <row r="77" spans="1:18" s="66" customFormat="1" ht="15.6" hidden="1" outlineLevel="1" x14ac:dyDescent="0.3">
      <c r="A77" s="30"/>
      <c r="B77" s="420" t="s">
        <v>148</v>
      </c>
      <c r="C77" s="421"/>
      <c r="D77" s="28" t="s">
        <v>149</v>
      </c>
      <c r="E77" s="20">
        <f t="shared" si="22"/>
        <v>0</v>
      </c>
      <c r="F77" s="59"/>
      <c r="G77" s="38">
        <v>0</v>
      </c>
      <c r="H77" s="127">
        <v>0</v>
      </c>
      <c r="I77" s="38">
        <v>0</v>
      </c>
      <c r="J77" s="44">
        <v>0</v>
      </c>
      <c r="K77" s="32" t="s">
        <v>25</v>
      </c>
      <c r="L77" s="139">
        <f t="shared" si="14"/>
        <v>0</v>
      </c>
      <c r="N77" s="139">
        <f t="shared" si="15"/>
        <v>0</v>
      </c>
      <c r="O77" s="140">
        <f t="shared" si="13"/>
        <v>0</v>
      </c>
      <c r="Q77" s="66">
        <v>0</v>
      </c>
      <c r="R77" s="140">
        <f t="shared" si="23"/>
        <v>0</v>
      </c>
    </row>
    <row r="78" spans="1:18" s="66" customFormat="1" ht="15.6" hidden="1" outlineLevel="1" x14ac:dyDescent="0.3">
      <c r="A78" s="30"/>
      <c r="B78" s="420" t="s">
        <v>150</v>
      </c>
      <c r="C78" s="421"/>
      <c r="D78" s="28" t="s">
        <v>151</v>
      </c>
      <c r="E78" s="20">
        <f t="shared" si="22"/>
        <v>0</v>
      </c>
      <c r="F78" s="59"/>
      <c r="G78" s="38">
        <v>0</v>
      </c>
      <c r="H78" s="127">
        <v>0</v>
      </c>
      <c r="I78" s="38">
        <v>0</v>
      </c>
      <c r="J78" s="44">
        <v>0</v>
      </c>
      <c r="K78" s="32" t="s">
        <v>25</v>
      </c>
      <c r="L78" s="139">
        <f t="shared" si="14"/>
        <v>0</v>
      </c>
      <c r="N78" s="139">
        <f t="shared" si="15"/>
        <v>0</v>
      </c>
      <c r="O78" s="140">
        <f t="shared" si="13"/>
        <v>0</v>
      </c>
      <c r="Q78" s="66">
        <v>0</v>
      </c>
      <c r="R78" s="140">
        <f t="shared" si="23"/>
        <v>0</v>
      </c>
    </row>
    <row r="79" spans="1:18" s="66" customFormat="1" ht="15.6" hidden="1" outlineLevel="1" x14ac:dyDescent="0.3">
      <c r="A79" s="30"/>
      <c r="B79" s="420" t="s">
        <v>152</v>
      </c>
      <c r="C79" s="421"/>
      <c r="D79" s="28" t="s">
        <v>153</v>
      </c>
      <c r="E79" s="20">
        <f t="shared" si="22"/>
        <v>0</v>
      </c>
      <c r="F79" s="59"/>
      <c r="G79" s="38">
        <v>0</v>
      </c>
      <c r="H79" s="127">
        <v>0</v>
      </c>
      <c r="I79" s="38">
        <v>0</v>
      </c>
      <c r="J79" s="44">
        <v>0</v>
      </c>
      <c r="K79" s="32" t="s">
        <v>25</v>
      </c>
      <c r="L79" s="139">
        <f t="shared" si="14"/>
        <v>0</v>
      </c>
      <c r="N79" s="139">
        <f t="shared" si="15"/>
        <v>0</v>
      </c>
      <c r="O79" s="140">
        <f t="shared" si="13"/>
        <v>0</v>
      </c>
      <c r="Q79" s="66">
        <v>0</v>
      </c>
      <c r="R79" s="140">
        <f t="shared" si="23"/>
        <v>0</v>
      </c>
    </row>
    <row r="80" spans="1:18" s="66" customFormat="1" ht="15.6" outlineLevel="1" x14ac:dyDescent="0.3">
      <c r="A80" s="30"/>
      <c r="B80" s="420" t="s">
        <v>154</v>
      </c>
      <c r="C80" s="421"/>
      <c r="D80" s="48" t="s">
        <v>155</v>
      </c>
      <c r="E80" s="217">
        <v>30</v>
      </c>
      <c r="F80" s="50"/>
      <c r="G80" s="49">
        <v>0</v>
      </c>
      <c r="H80" s="49">
        <v>0</v>
      </c>
      <c r="I80" s="49">
        <v>16</v>
      </c>
      <c r="J80" s="211">
        <v>14</v>
      </c>
      <c r="K80" s="125" t="s">
        <v>25</v>
      </c>
      <c r="L80" s="139">
        <f t="shared" si="14"/>
        <v>14</v>
      </c>
      <c r="M80" s="141">
        <f>6-G80-H80</f>
        <v>6</v>
      </c>
      <c r="N80" s="139">
        <f t="shared" si="15"/>
        <v>6</v>
      </c>
      <c r="O80" s="140">
        <f t="shared" si="13"/>
        <v>24</v>
      </c>
      <c r="Q80" s="66">
        <v>30</v>
      </c>
      <c r="R80" s="140">
        <f t="shared" si="23"/>
        <v>0</v>
      </c>
    </row>
    <row r="81" spans="1:18" s="66" customFormat="1" ht="15.6" outlineLevel="1" x14ac:dyDescent="0.3">
      <c r="A81" s="30"/>
      <c r="B81" s="420" t="s">
        <v>156</v>
      </c>
      <c r="C81" s="421"/>
      <c r="D81" s="48" t="s">
        <v>157</v>
      </c>
      <c r="E81" s="217">
        <v>13</v>
      </c>
      <c r="F81" s="50"/>
      <c r="G81" s="49">
        <v>0</v>
      </c>
      <c r="H81" s="123">
        <v>0</v>
      </c>
      <c r="I81" s="123">
        <v>3</v>
      </c>
      <c r="J81" s="211">
        <v>10</v>
      </c>
      <c r="K81" s="125" t="s">
        <v>25</v>
      </c>
      <c r="L81" s="139">
        <f t="shared" si="14"/>
        <v>10</v>
      </c>
      <c r="N81" s="139">
        <f t="shared" si="15"/>
        <v>0</v>
      </c>
      <c r="O81" s="140">
        <f t="shared" si="13"/>
        <v>13</v>
      </c>
      <c r="Q81" s="66">
        <v>13</v>
      </c>
      <c r="R81" s="140">
        <f t="shared" si="23"/>
        <v>0</v>
      </c>
    </row>
    <row r="82" spans="1:18" s="66" customFormat="1" ht="15" hidden="1" customHeight="1" outlineLevel="1" x14ac:dyDescent="0.3">
      <c r="A82" s="30"/>
      <c r="B82" s="420" t="s">
        <v>158</v>
      </c>
      <c r="C82" s="421"/>
      <c r="D82" s="28" t="s">
        <v>159</v>
      </c>
      <c r="E82" s="20">
        <v>0</v>
      </c>
      <c r="F82" s="59"/>
      <c r="G82" s="51"/>
      <c r="H82" s="127"/>
      <c r="I82" s="51"/>
      <c r="J82" s="63"/>
      <c r="K82" s="32" t="s">
        <v>25</v>
      </c>
      <c r="L82" s="139">
        <f t="shared" si="14"/>
        <v>0</v>
      </c>
      <c r="N82" s="139">
        <f t="shared" si="15"/>
        <v>0</v>
      </c>
      <c r="O82" s="140">
        <f t="shared" si="13"/>
        <v>0</v>
      </c>
      <c r="Q82" s="66">
        <v>0</v>
      </c>
      <c r="R82" s="140">
        <f t="shared" si="23"/>
        <v>0</v>
      </c>
    </row>
    <row r="83" spans="1:18" s="30" customFormat="1" ht="15.6" hidden="1" outlineLevel="1" x14ac:dyDescent="0.3">
      <c r="B83" s="420" t="s">
        <v>160</v>
      </c>
      <c r="C83" s="421"/>
      <c r="D83" s="28" t="s">
        <v>161</v>
      </c>
      <c r="E83" s="20">
        <f t="shared" si="22"/>
        <v>0</v>
      </c>
      <c r="F83" s="59"/>
      <c r="G83" s="51"/>
      <c r="H83" s="127"/>
      <c r="I83" s="51"/>
      <c r="J83" s="63"/>
      <c r="K83" s="32" t="s">
        <v>25</v>
      </c>
      <c r="L83" s="139">
        <f t="shared" si="14"/>
        <v>0</v>
      </c>
      <c r="N83" s="139">
        <f t="shared" si="15"/>
        <v>0</v>
      </c>
      <c r="O83" s="140">
        <f t="shared" si="13"/>
        <v>0</v>
      </c>
      <c r="Q83" s="30">
        <v>0</v>
      </c>
      <c r="R83" s="140">
        <f t="shared" si="23"/>
        <v>0</v>
      </c>
    </row>
    <row r="84" spans="1:18" s="30" customFormat="1" ht="15.6" hidden="1" outlineLevel="1" x14ac:dyDescent="0.3">
      <c r="B84" s="420" t="s">
        <v>162</v>
      </c>
      <c r="C84" s="421"/>
      <c r="D84" s="28" t="s">
        <v>163</v>
      </c>
      <c r="E84" s="20">
        <f t="shared" si="22"/>
        <v>0</v>
      </c>
      <c r="F84" s="59"/>
      <c r="G84" s="51"/>
      <c r="H84" s="127"/>
      <c r="I84" s="51"/>
      <c r="J84" s="63"/>
      <c r="K84" s="32" t="s">
        <v>25</v>
      </c>
      <c r="L84" s="139">
        <f t="shared" si="14"/>
        <v>0</v>
      </c>
      <c r="N84" s="139">
        <f t="shared" si="15"/>
        <v>0</v>
      </c>
      <c r="O84" s="140">
        <f t="shared" si="13"/>
        <v>0</v>
      </c>
      <c r="Q84" s="30">
        <v>0</v>
      </c>
      <c r="R84" s="140">
        <f t="shared" si="23"/>
        <v>0</v>
      </c>
    </row>
    <row r="85" spans="1:18" s="30" customFormat="1" ht="30" hidden="1" customHeight="1" outlineLevel="1" x14ac:dyDescent="0.3">
      <c r="B85" s="408" t="s">
        <v>164</v>
      </c>
      <c r="C85" s="409"/>
      <c r="D85" s="28" t="s">
        <v>165</v>
      </c>
      <c r="E85" s="20">
        <f t="shared" si="22"/>
        <v>0</v>
      </c>
      <c r="F85" s="59"/>
      <c r="G85" s="51"/>
      <c r="H85" s="127"/>
      <c r="I85" s="51"/>
      <c r="J85" s="63"/>
      <c r="K85" s="32" t="s">
        <v>25</v>
      </c>
      <c r="L85" s="139">
        <f t="shared" si="14"/>
        <v>0</v>
      </c>
      <c r="N85" s="139">
        <f t="shared" si="15"/>
        <v>0</v>
      </c>
      <c r="O85" s="140">
        <f t="shared" si="13"/>
        <v>0</v>
      </c>
      <c r="Q85" s="30">
        <v>0</v>
      </c>
      <c r="R85" s="140">
        <f t="shared" si="23"/>
        <v>0</v>
      </c>
    </row>
    <row r="86" spans="1:18" s="30" customFormat="1" ht="25.5" hidden="1" customHeight="1" outlineLevel="1" x14ac:dyDescent="0.3">
      <c r="B86" s="420" t="s">
        <v>166</v>
      </c>
      <c r="C86" s="421"/>
      <c r="D86" s="28" t="s">
        <v>167</v>
      </c>
      <c r="E86" s="20">
        <f t="shared" si="22"/>
        <v>0</v>
      </c>
      <c r="F86" s="59"/>
      <c r="G86" s="51"/>
      <c r="H86" s="127"/>
      <c r="I86" s="51"/>
      <c r="J86" s="63"/>
      <c r="K86" s="32" t="s">
        <v>25</v>
      </c>
      <c r="L86" s="139">
        <f t="shared" si="14"/>
        <v>0</v>
      </c>
      <c r="N86" s="139">
        <f t="shared" si="15"/>
        <v>0</v>
      </c>
      <c r="O86" s="140">
        <f t="shared" si="13"/>
        <v>0</v>
      </c>
      <c r="Q86" s="30">
        <v>0</v>
      </c>
      <c r="R86" s="140">
        <f t="shared" si="23"/>
        <v>0</v>
      </c>
    </row>
    <row r="87" spans="1:18" s="30" customFormat="1" ht="15.6" hidden="1" outlineLevel="1" x14ac:dyDescent="0.3">
      <c r="B87" s="420" t="s">
        <v>168</v>
      </c>
      <c r="C87" s="421"/>
      <c r="D87" s="28" t="s">
        <v>169</v>
      </c>
      <c r="E87" s="20">
        <f t="shared" si="22"/>
        <v>0</v>
      </c>
      <c r="F87" s="59"/>
      <c r="G87" s="51"/>
      <c r="H87" s="127"/>
      <c r="I87" s="51"/>
      <c r="J87" s="63"/>
      <c r="K87" s="32" t="s">
        <v>25</v>
      </c>
      <c r="L87" s="139">
        <f t="shared" si="14"/>
        <v>0</v>
      </c>
      <c r="N87" s="139">
        <f t="shared" si="15"/>
        <v>0</v>
      </c>
      <c r="O87" s="140">
        <f t="shared" si="13"/>
        <v>0</v>
      </c>
      <c r="Q87" s="30">
        <v>0</v>
      </c>
      <c r="R87" s="140">
        <f t="shared" si="23"/>
        <v>0</v>
      </c>
    </row>
    <row r="88" spans="1:18" s="30" customFormat="1" ht="15.6" hidden="1" outlineLevel="1" x14ac:dyDescent="0.3">
      <c r="B88" s="420" t="s">
        <v>170</v>
      </c>
      <c r="C88" s="421"/>
      <c r="D88" s="28" t="s">
        <v>171</v>
      </c>
      <c r="E88" s="20">
        <f t="shared" si="22"/>
        <v>0</v>
      </c>
      <c r="F88" s="59"/>
      <c r="G88" s="51"/>
      <c r="H88" s="127"/>
      <c r="I88" s="51"/>
      <c r="J88" s="63"/>
      <c r="K88" s="32" t="s">
        <v>25</v>
      </c>
      <c r="L88" s="139">
        <f t="shared" si="14"/>
        <v>0</v>
      </c>
      <c r="N88" s="139">
        <f t="shared" si="15"/>
        <v>0</v>
      </c>
      <c r="O88" s="140">
        <f t="shared" si="13"/>
        <v>0</v>
      </c>
      <c r="Q88" s="30">
        <v>0</v>
      </c>
      <c r="R88" s="140">
        <f t="shared" si="23"/>
        <v>0</v>
      </c>
    </row>
    <row r="89" spans="1:18" s="30" customFormat="1" ht="15.6" hidden="1" outlineLevel="1" x14ac:dyDescent="0.3">
      <c r="B89" s="420" t="s">
        <v>172</v>
      </c>
      <c r="C89" s="421"/>
      <c r="D89" s="28" t="s">
        <v>173</v>
      </c>
      <c r="E89" s="20">
        <f t="shared" si="22"/>
        <v>0</v>
      </c>
      <c r="F89" s="59"/>
      <c r="G89" s="51"/>
      <c r="H89" s="127"/>
      <c r="I89" s="51"/>
      <c r="J89" s="63"/>
      <c r="K89" s="32" t="s">
        <v>25</v>
      </c>
      <c r="L89" s="139">
        <f t="shared" si="14"/>
        <v>0</v>
      </c>
      <c r="N89" s="139">
        <f t="shared" si="15"/>
        <v>0</v>
      </c>
      <c r="O89" s="140">
        <f t="shared" si="13"/>
        <v>0</v>
      </c>
      <c r="Q89" s="30">
        <v>0</v>
      </c>
      <c r="R89" s="140">
        <f t="shared" si="23"/>
        <v>0</v>
      </c>
    </row>
    <row r="90" spans="1:18" s="30" customFormat="1" ht="24.75" hidden="1" customHeight="1" outlineLevel="1" x14ac:dyDescent="0.3">
      <c r="B90" s="408" t="s">
        <v>174</v>
      </c>
      <c r="C90" s="409"/>
      <c r="D90" s="28" t="s">
        <v>175</v>
      </c>
      <c r="E90" s="20">
        <f t="shared" si="22"/>
        <v>0</v>
      </c>
      <c r="F90" s="59"/>
      <c r="G90" s="51"/>
      <c r="H90" s="127"/>
      <c r="I90" s="51"/>
      <c r="J90" s="63"/>
      <c r="K90" s="32" t="s">
        <v>25</v>
      </c>
      <c r="L90" s="139">
        <f t="shared" si="14"/>
        <v>0</v>
      </c>
      <c r="N90" s="139">
        <f t="shared" si="15"/>
        <v>0</v>
      </c>
      <c r="O90" s="140">
        <f t="shared" si="13"/>
        <v>0</v>
      </c>
      <c r="Q90" s="30">
        <v>0</v>
      </c>
      <c r="R90" s="140">
        <f t="shared" si="23"/>
        <v>0</v>
      </c>
    </row>
    <row r="91" spans="1:18" ht="15.6" hidden="1" outlineLevel="2" x14ac:dyDescent="0.3">
      <c r="B91" s="52"/>
      <c r="C91" s="53" t="s">
        <v>176</v>
      </c>
      <c r="D91" s="61" t="s">
        <v>177</v>
      </c>
      <c r="E91" s="20">
        <f t="shared" si="22"/>
        <v>0</v>
      </c>
      <c r="F91" s="38"/>
      <c r="G91" s="38"/>
      <c r="H91" s="127"/>
      <c r="I91" s="38"/>
      <c r="J91" s="44"/>
      <c r="K91" s="39" t="s">
        <v>25</v>
      </c>
      <c r="L91" s="139">
        <f t="shared" si="14"/>
        <v>0</v>
      </c>
      <c r="N91" s="139">
        <f t="shared" si="15"/>
        <v>0</v>
      </c>
      <c r="O91" s="140">
        <f t="shared" si="13"/>
        <v>0</v>
      </c>
      <c r="Q91" s="1">
        <v>0</v>
      </c>
      <c r="R91" s="140">
        <f t="shared" si="23"/>
        <v>0</v>
      </c>
    </row>
    <row r="92" spans="1:18" ht="15.6" hidden="1" outlineLevel="2" x14ac:dyDescent="0.3">
      <c r="B92" s="52"/>
      <c r="C92" s="53" t="s">
        <v>178</v>
      </c>
      <c r="D92" s="61" t="s">
        <v>179</v>
      </c>
      <c r="E92" s="20">
        <f t="shared" si="22"/>
        <v>0</v>
      </c>
      <c r="F92" s="38"/>
      <c r="G92" s="38"/>
      <c r="H92" s="127"/>
      <c r="I92" s="38"/>
      <c r="J92" s="44"/>
      <c r="K92" s="39" t="s">
        <v>25</v>
      </c>
      <c r="L92" s="139">
        <f t="shared" si="14"/>
        <v>0</v>
      </c>
      <c r="N92" s="139">
        <f t="shared" si="15"/>
        <v>0</v>
      </c>
      <c r="O92" s="140">
        <f t="shared" si="13"/>
        <v>0</v>
      </c>
      <c r="Q92" s="1">
        <v>0</v>
      </c>
      <c r="R92" s="140">
        <f t="shared" si="23"/>
        <v>0</v>
      </c>
    </row>
    <row r="93" spans="1:18" ht="15.6" hidden="1" outlineLevel="1" collapsed="1" x14ac:dyDescent="0.3">
      <c r="B93" s="426" t="s">
        <v>180</v>
      </c>
      <c r="C93" s="427"/>
      <c r="D93" s="28" t="s">
        <v>181</v>
      </c>
      <c r="E93" s="20">
        <f t="shared" si="22"/>
        <v>0</v>
      </c>
      <c r="F93" s="38"/>
      <c r="G93" s="67"/>
      <c r="H93" s="127"/>
      <c r="I93" s="67"/>
      <c r="J93" s="68"/>
      <c r="K93" s="39" t="s">
        <v>25</v>
      </c>
      <c r="L93" s="139">
        <f t="shared" si="14"/>
        <v>0</v>
      </c>
      <c r="N93" s="139">
        <f t="shared" si="15"/>
        <v>0</v>
      </c>
      <c r="O93" s="140">
        <f t="shared" si="13"/>
        <v>0</v>
      </c>
      <c r="Q93" s="1">
        <v>0</v>
      </c>
      <c r="R93" s="140">
        <f t="shared" si="23"/>
        <v>0</v>
      </c>
    </row>
    <row r="94" spans="1:18" ht="15.6" hidden="1" outlineLevel="1" x14ac:dyDescent="0.3">
      <c r="B94" s="420" t="s">
        <v>182</v>
      </c>
      <c r="C94" s="421"/>
      <c r="D94" s="28" t="s">
        <v>183</v>
      </c>
      <c r="E94" s="20">
        <f t="shared" si="22"/>
        <v>0</v>
      </c>
      <c r="F94" s="38"/>
      <c r="G94" s="67"/>
      <c r="H94" s="127"/>
      <c r="I94" s="67"/>
      <c r="J94" s="68"/>
      <c r="K94" s="39" t="s">
        <v>25</v>
      </c>
      <c r="L94" s="139">
        <f t="shared" si="14"/>
        <v>0</v>
      </c>
      <c r="N94" s="139">
        <f t="shared" si="15"/>
        <v>0</v>
      </c>
      <c r="O94" s="140">
        <f t="shared" si="13"/>
        <v>0</v>
      </c>
      <c r="Q94" s="1">
        <v>0</v>
      </c>
      <c r="R94" s="140">
        <f t="shared" si="23"/>
        <v>0</v>
      </c>
    </row>
    <row r="95" spans="1:18" ht="39.75" customHeight="1" outlineLevel="1" x14ac:dyDescent="0.3">
      <c r="B95" s="420" t="s">
        <v>184</v>
      </c>
      <c r="C95" s="421"/>
      <c r="D95" s="28" t="s">
        <v>185</v>
      </c>
      <c r="E95" s="217">
        <f t="shared" si="22"/>
        <v>53</v>
      </c>
      <c r="F95" s="50">
        <f t="shared" ref="F95:J95" si="24">SUM(F96:F103)</f>
        <v>3</v>
      </c>
      <c r="G95" s="49">
        <f t="shared" si="24"/>
        <v>0</v>
      </c>
      <c r="H95" s="49">
        <f t="shared" si="24"/>
        <v>0</v>
      </c>
      <c r="I95" s="49">
        <f t="shared" si="24"/>
        <v>11</v>
      </c>
      <c r="J95" s="49">
        <f t="shared" si="24"/>
        <v>42</v>
      </c>
      <c r="K95" s="43" t="s">
        <v>25</v>
      </c>
      <c r="L95" s="139">
        <f t="shared" si="14"/>
        <v>42</v>
      </c>
      <c r="N95" s="139">
        <f t="shared" si="15"/>
        <v>0</v>
      </c>
      <c r="O95" s="140">
        <f t="shared" si="13"/>
        <v>53</v>
      </c>
      <c r="Q95" s="1">
        <v>53</v>
      </c>
      <c r="R95" s="140">
        <f t="shared" si="23"/>
        <v>0</v>
      </c>
    </row>
    <row r="96" spans="1:18" ht="15.6" hidden="1" outlineLevel="2" x14ac:dyDescent="0.3">
      <c r="B96" s="52"/>
      <c r="C96" s="53" t="s">
        <v>186</v>
      </c>
      <c r="D96" s="61" t="s">
        <v>187</v>
      </c>
      <c r="E96" s="20">
        <f t="shared" si="22"/>
        <v>0</v>
      </c>
      <c r="F96" s="38"/>
      <c r="G96" s="38">
        <v>0</v>
      </c>
      <c r="H96" s="127">
        <v>0</v>
      </c>
      <c r="I96" s="38">
        <v>0</v>
      </c>
      <c r="J96" s="44">
        <v>0</v>
      </c>
      <c r="K96" s="39" t="s">
        <v>25</v>
      </c>
      <c r="L96" s="139">
        <f t="shared" si="14"/>
        <v>0</v>
      </c>
      <c r="N96" s="139">
        <f t="shared" si="15"/>
        <v>0</v>
      </c>
      <c r="O96" s="140">
        <f t="shared" si="13"/>
        <v>0</v>
      </c>
      <c r="Q96" s="1">
        <v>0</v>
      </c>
      <c r="R96" s="140">
        <f t="shared" si="23"/>
        <v>0</v>
      </c>
    </row>
    <row r="97" spans="2:18" ht="15.6" hidden="1" outlineLevel="2" x14ac:dyDescent="0.3">
      <c r="B97" s="60"/>
      <c r="C97" s="53" t="s">
        <v>188</v>
      </c>
      <c r="D97" s="61" t="s">
        <v>189</v>
      </c>
      <c r="E97" s="20">
        <f t="shared" si="22"/>
        <v>0</v>
      </c>
      <c r="F97" s="38"/>
      <c r="G97" s="38">
        <v>0</v>
      </c>
      <c r="H97" s="127">
        <v>0</v>
      </c>
      <c r="I97" s="38">
        <v>0</v>
      </c>
      <c r="J97" s="44">
        <v>0</v>
      </c>
      <c r="K97" s="39" t="s">
        <v>25</v>
      </c>
      <c r="L97" s="139">
        <f t="shared" si="14"/>
        <v>0</v>
      </c>
      <c r="N97" s="139">
        <f t="shared" si="15"/>
        <v>0</v>
      </c>
      <c r="O97" s="140">
        <f t="shared" si="13"/>
        <v>0</v>
      </c>
      <c r="Q97" s="1">
        <v>0</v>
      </c>
      <c r="R97" s="140">
        <f t="shared" si="23"/>
        <v>0</v>
      </c>
    </row>
    <row r="98" spans="2:18" ht="15.6" outlineLevel="2" x14ac:dyDescent="0.3">
      <c r="B98" s="60"/>
      <c r="C98" s="53" t="s">
        <v>190</v>
      </c>
      <c r="D98" s="61" t="s">
        <v>191</v>
      </c>
      <c r="E98" s="217">
        <v>2</v>
      </c>
      <c r="F98" s="37"/>
      <c r="G98" s="37">
        <v>0</v>
      </c>
      <c r="H98" s="128">
        <v>0</v>
      </c>
      <c r="I98" s="37">
        <v>0</v>
      </c>
      <c r="J98" s="45">
        <v>2</v>
      </c>
      <c r="K98" s="43" t="s">
        <v>25</v>
      </c>
      <c r="L98" s="139">
        <f t="shared" si="14"/>
        <v>2</v>
      </c>
      <c r="N98" s="139">
        <f t="shared" si="15"/>
        <v>0</v>
      </c>
      <c r="O98" s="140">
        <f t="shared" si="13"/>
        <v>2</v>
      </c>
      <c r="Q98" s="1">
        <v>2</v>
      </c>
      <c r="R98" s="140">
        <f t="shared" si="23"/>
        <v>0</v>
      </c>
    </row>
    <row r="99" spans="2:18" ht="15.6" hidden="1" outlineLevel="2" x14ac:dyDescent="0.3">
      <c r="B99" s="60"/>
      <c r="C99" s="53" t="s">
        <v>192</v>
      </c>
      <c r="D99" s="61" t="s">
        <v>193</v>
      </c>
      <c r="E99" s="20">
        <f t="shared" si="22"/>
        <v>0</v>
      </c>
      <c r="F99" s="38"/>
      <c r="G99" s="38">
        <v>0</v>
      </c>
      <c r="H99" s="127">
        <v>0</v>
      </c>
      <c r="I99" s="38">
        <v>0</v>
      </c>
      <c r="J99" s="44">
        <v>0</v>
      </c>
      <c r="K99" s="39" t="s">
        <v>25</v>
      </c>
      <c r="L99" s="139">
        <f t="shared" si="14"/>
        <v>0</v>
      </c>
      <c r="N99" s="139">
        <f t="shared" si="15"/>
        <v>0</v>
      </c>
      <c r="O99" s="140">
        <f t="shared" si="13"/>
        <v>0</v>
      </c>
      <c r="Q99" s="1">
        <v>0</v>
      </c>
      <c r="R99" s="140">
        <f t="shared" si="23"/>
        <v>0</v>
      </c>
    </row>
    <row r="100" spans="2:18" ht="15.6" hidden="1" outlineLevel="2" x14ac:dyDescent="0.3">
      <c r="B100" s="60"/>
      <c r="C100" s="53" t="s">
        <v>194</v>
      </c>
      <c r="D100" s="61" t="s">
        <v>195</v>
      </c>
      <c r="E100" s="20">
        <f t="shared" si="22"/>
        <v>0</v>
      </c>
      <c r="F100" s="38"/>
      <c r="G100" s="38">
        <v>0</v>
      </c>
      <c r="H100" s="127">
        <v>0</v>
      </c>
      <c r="I100" s="38">
        <v>0</v>
      </c>
      <c r="J100" s="44">
        <v>0</v>
      </c>
      <c r="K100" s="39" t="s">
        <v>25</v>
      </c>
      <c r="L100" s="139">
        <f t="shared" si="14"/>
        <v>0</v>
      </c>
      <c r="N100" s="139">
        <f t="shared" si="15"/>
        <v>0</v>
      </c>
      <c r="O100" s="140">
        <f t="shared" si="13"/>
        <v>0</v>
      </c>
      <c r="Q100" s="1">
        <v>0</v>
      </c>
      <c r="R100" s="140">
        <f t="shared" si="23"/>
        <v>0</v>
      </c>
    </row>
    <row r="101" spans="2:18" ht="15.6" hidden="1" outlineLevel="2" x14ac:dyDescent="0.3">
      <c r="B101" s="60"/>
      <c r="C101" s="53" t="s">
        <v>196</v>
      </c>
      <c r="D101" s="61" t="s">
        <v>197</v>
      </c>
      <c r="E101" s="20">
        <f t="shared" si="22"/>
        <v>0</v>
      </c>
      <c r="F101" s="38"/>
      <c r="G101" s="38">
        <v>0</v>
      </c>
      <c r="H101" s="127">
        <v>0</v>
      </c>
      <c r="I101" s="38">
        <v>0</v>
      </c>
      <c r="J101" s="44">
        <v>0</v>
      </c>
      <c r="K101" s="39" t="s">
        <v>25</v>
      </c>
      <c r="L101" s="139">
        <f t="shared" si="14"/>
        <v>0</v>
      </c>
      <c r="N101" s="139">
        <f t="shared" si="15"/>
        <v>0</v>
      </c>
      <c r="O101" s="140">
        <f t="shared" si="13"/>
        <v>0</v>
      </c>
      <c r="Q101" s="1">
        <v>0</v>
      </c>
      <c r="R101" s="140">
        <f t="shared" si="23"/>
        <v>0</v>
      </c>
    </row>
    <row r="102" spans="2:18" ht="15.6" hidden="1" outlineLevel="2" x14ac:dyDescent="0.3">
      <c r="B102" s="60"/>
      <c r="C102" s="53" t="s">
        <v>198</v>
      </c>
      <c r="D102" s="61" t="s">
        <v>199</v>
      </c>
      <c r="E102" s="20">
        <f t="shared" si="22"/>
        <v>0</v>
      </c>
      <c r="F102" s="38"/>
      <c r="G102" s="38">
        <v>0</v>
      </c>
      <c r="H102" s="127">
        <v>0</v>
      </c>
      <c r="I102" s="38">
        <v>0</v>
      </c>
      <c r="J102" s="44">
        <v>0</v>
      </c>
      <c r="K102" s="39" t="s">
        <v>25</v>
      </c>
      <c r="L102" s="139">
        <f t="shared" si="14"/>
        <v>0</v>
      </c>
      <c r="N102" s="139">
        <f t="shared" si="15"/>
        <v>0</v>
      </c>
      <c r="O102" s="140">
        <f t="shared" si="13"/>
        <v>0</v>
      </c>
      <c r="Q102" s="1">
        <v>0</v>
      </c>
      <c r="R102" s="140">
        <f t="shared" si="23"/>
        <v>0</v>
      </c>
    </row>
    <row r="103" spans="2:18" ht="15.6" outlineLevel="2" x14ac:dyDescent="0.3">
      <c r="B103" s="52"/>
      <c r="C103" s="53" t="s">
        <v>200</v>
      </c>
      <c r="D103" s="61" t="s">
        <v>201</v>
      </c>
      <c r="E103" s="217">
        <v>51</v>
      </c>
      <c r="F103" s="37">
        <v>3</v>
      </c>
      <c r="G103" s="37">
        <v>0</v>
      </c>
      <c r="H103" s="128">
        <v>0</v>
      </c>
      <c r="I103" s="37">
        <v>11</v>
      </c>
      <c r="J103" s="45">
        <v>40</v>
      </c>
      <c r="K103" s="43" t="s">
        <v>25</v>
      </c>
      <c r="L103" s="139">
        <f t="shared" si="14"/>
        <v>40</v>
      </c>
      <c r="N103" s="139">
        <f t="shared" si="15"/>
        <v>0</v>
      </c>
      <c r="O103" s="140">
        <f t="shared" si="13"/>
        <v>51</v>
      </c>
      <c r="Q103" s="1">
        <v>51</v>
      </c>
      <c r="R103" s="140">
        <f t="shared" si="23"/>
        <v>0</v>
      </c>
    </row>
    <row r="104" spans="2:18" ht="16.5" hidden="1" customHeight="1" x14ac:dyDescent="0.3">
      <c r="B104" s="408" t="s">
        <v>202</v>
      </c>
      <c r="C104" s="409"/>
      <c r="D104" s="28" t="s">
        <v>203</v>
      </c>
      <c r="E104" s="20">
        <f t="shared" si="22"/>
        <v>0</v>
      </c>
      <c r="F104" s="38"/>
      <c r="G104" s="67"/>
      <c r="H104" s="67"/>
      <c r="I104" s="67"/>
      <c r="J104" s="68"/>
      <c r="K104" s="27"/>
      <c r="Q104" s="1">
        <v>0</v>
      </c>
    </row>
    <row r="105" spans="2:18" ht="15.6" hidden="1" outlineLevel="1" x14ac:dyDescent="0.3">
      <c r="B105" s="420" t="s">
        <v>204</v>
      </c>
      <c r="C105" s="421"/>
      <c r="D105" s="28" t="s">
        <v>205</v>
      </c>
      <c r="E105" s="20">
        <f t="shared" si="22"/>
        <v>0</v>
      </c>
      <c r="F105" s="59">
        <f>SUM(F106:F107)</f>
        <v>0</v>
      </c>
      <c r="G105" s="51">
        <f>SUM(G106:G107)</f>
        <v>0</v>
      </c>
      <c r="H105" s="51">
        <f>SUM(H106:H107)</f>
        <v>0</v>
      </c>
      <c r="I105" s="51">
        <f>SUM(I106:I107)</f>
        <v>0</v>
      </c>
      <c r="J105" s="51">
        <f>SUM(J106:J107)</f>
        <v>0</v>
      </c>
      <c r="K105" s="39" t="s">
        <v>25</v>
      </c>
      <c r="L105" s="139">
        <f t="shared" ref="L105:L117" si="25">E105-G105-H105-I105</f>
        <v>0</v>
      </c>
      <c r="N105" s="139">
        <f t="shared" ref="N105:N117" si="26">G105+H105+M105</f>
        <v>0</v>
      </c>
      <c r="O105" s="140">
        <f t="shared" ref="O105:O117" si="27">E105-G105-H105-M105</f>
        <v>0</v>
      </c>
      <c r="Q105" s="1">
        <v>0</v>
      </c>
      <c r="R105" s="140">
        <f t="shared" ref="R105:R117" si="28">E105-Q105</f>
        <v>0</v>
      </c>
    </row>
    <row r="106" spans="2:18" ht="15.6" hidden="1" outlineLevel="2" x14ac:dyDescent="0.3">
      <c r="B106" s="52"/>
      <c r="C106" s="70" t="s">
        <v>206</v>
      </c>
      <c r="D106" s="71" t="s">
        <v>207</v>
      </c>
      <c r="E106" s="20">
        <f t="shared" si="22"/>
        <v>0</v>
      </c>
      <c r="F106" s="38"/>
      <c r="G106" s="67"/>
      <c r="H106" s="127"/>
      <c r="I106" s="67"/>
      <c r="J106" s="68"/>
      <c r="K106" s="39" t="s">
        <v>25</v>
      </c>
      <c r="L106" s="139">
        <f t="shared" si="25"/>
        <v>0</v>
      </c>
      <c r="N106" s="139">
        <f t="shared" si="26"/>
        <v>0</v>
      </c>
      <c r="O106" s="140">
        <f t="shared" si="27"/>
        <v>0</v>
      </c>
      <c r="Q106" s="1">
        <v>0</v>
      </c>
      <c r="R106" s="140">
        <f t="shared" si="28"/>
        <v>0</v>
      </c>
    </row>
    <row r="107" spans="2:18" ht="15.6" hidden="1" outlineLevel="2" x14ac:dyDescent="0.3">
      <c r="B107" s="52"/>
      <c r="C107" s="70" t="s">
        <v>208</v>
      </c>
      <c r="D107" s="71" t="s">
        <v>209</v>
      </c>
      <c r="E107" s="20">
        <f t="shared" si="22"/>
        <v>0</v>
      </c>
      <c r="F107" s="38"/>
      <c r="G107" s="67"/>
      <c r="H107" s="127"/>
      <c r="I107" s="67"/>
      <c r="J107" s="68"/>
      <c r="K107" s="39" t="s">
        <v>25</v>
      </c>
      <c r="L107" s="139">
        <f t="shared" si="25"/>
        <v>0</v>
      </c>
      <c r="N107" s="139">
        <f t="shared" si="26"/>
        <v>0</v>
      </c>
      <c r="O107" s="140">
        <f t="shared" si="27"/>
        <v>0</v>
      </c>
      <c r="Q107" s="1">
        <v>0</v>
      </c>
      <c r="R107" s="140">
        <f t="shared" si="28"/>
        <v>0</v>
      </c>
    </row>
    <row r="108" spans="2:18" ht="31.5" hidden="1" customHeight="1" outlineLevel="1" x14ac:dyDescent="0.3">
      <c r="B108" s="420" t="s">
        <v>210</v>
      </c>
      <c r="C108" s="421"/>
      <c r="D108" s="28" t="s">
        <v>211</v>
      </c>
      <c r="E108" s="20">
        <f t="shared" si="22"/>
        <v>0</v>
      </c>
      <c r="F108" s="59">
        <f>SUM(F109:F112)</f>
        <v>0</v>
      </c>
      <c r="G108" s="51">
        <f>SUM(G109:G112)</f>
        <v>0</v>
      </c>
      <c r="H108" s="51">
        <f>SUM(H109:H112)</f>
        <v>0</v>
      </c>
      <c r="I108" s="51">
        <f>SUM(I109:I112)</f>
        <v>0</v>
      </c>
      <c r="J108" s="51">
        <f>SUM(J109:J112)</f>
        <v>0</v>
      </c>
      <c r="K108" s="39" t="s">
        <v>25</v>
      </c>
      <c r="L108" s="139">
        <f t="shared" si="25"/>
        <v>0</v>
      </c>
      <c r="N108" s="139">
        <f t="shared" si="26"/>
        <v>0</v>
      </c>
      <c r="O108" s="140">
        <f t="shared" si="27"/>
        <v>0</v>
      </c>
      <c r="Q108" s="1">
        <v>0</v>
      </c>
      <c r="R108" s="140">
        <f t="shared" si="28"/>
        <v>0</v>
      </c>
    </row>
    <row r="109" spans="2:18" ht="15.6" hidden="1" outlineLevel="2" x14ac:dyDescent="0.3">
      <c r="B109" s="72"/>
      <c r="C109" s="70" t="s">
        <v>212</v>
      </c>
      <c r="D109" s="71" t="s">
        <v>213</v>
      </c>
      <c r="E109" s="20">
        <f t="shared" si="22"/>
        <v>0</v>
      </c>
      <c r="F109" s="38"/>
      <c r="G109" s="67"/>
      <c r="H109" s="127"/>
      <c r="I109" s="67"/>
      <c r="J109" s="68"/>
      <c r="K109" s="39" t="s">
        <v>25</v>
      </c>
      <c r="L109" s="139">
        <f t="shared" si="25"/>
        <v>0</v>
      </c>
      <c r="N109" s="139">
        <f t="shared" si="26"/>
        <v>0</v>
      </c>
      <c r="O109" s="140">
        <f t="shared" si="27"/>
        <v>0</v>
      </c>
      <c r="Q109" s="1">
        <v>0</v>
      </c>
      <c r="R109" s="140">
        <f t="shared" si="28"/>
        <v>0</v>
      </c>
    </row>
    <row r="110" spans="2:18" ht="15.6" hidden="1" outlineLevel="2" x14ac:dyDescent="0.3">
      <c r="B110" s="52"/>
      <c r="C110" s="73" t="s">
        <v>214</v>
      </c>
      <c r="D110" s="71" t="s">
        <v>215</v>
      </c>
      <c r="E110" s="20">
        <f t="shared" si="22"/>
        <v>0</v>
      </c>
      <c r="F110" s="38"/>
      <c r="G110" s="67"/>
      <c r="H110" s="127"/>
      <c r="I110" s="67"/>
      <c r="J110" s="68"/>
      <c r="K110" s="39" t="s">
        <v>25</v>
      </c>
      <c r="L110" s="139">
        <f t="shared" si="25"/>
        <v>0</v>
      </c>
      <c r="N110" s="139">
        <f t="shared" si="26"/>
        <v>0</v>
      </c>
      <c r="O110" s="140">
        <f t="shared" si="27"/>
        <v>0</v>
      </c>
      <c r="Q110" s="1">
        <v>0</v>
      </c>
      <c r="R110" s="140">
        <f t="shared" si="28"/>
        <v>0</v>
      </c>
    </row>
    <row r="111" spans="2:18" ht="15.6" hidden="1" outlineLevel="2" x14ac:dyDescent="0.3">
      <c r="B111" s="52"/>
      <c r="C111" s="74" t="s">
        <v>216</v>
      </c>
      <c r="D111" s="71" t="s">
        <v>217</v>
      </c>
      <c r="E111" s="20">
        <f t="shared" si="22"/>
        <v>0</v>
      </c>
      <c r="F111" s="38"/>
      <c r="G111" s="67"/>
      <c r="H111" s="127"/>
      <c r="I111" s="67"/>
      <c r="J111" s="68"/>
      <c r="K111" s="39" t="s">
        <v>25</v>
      </c>
      <c r="L111" s="139">
        <f t="shared" si="25"/>
        <v>0</v>
      </c>
      <c r="N111" s="139">
        <f t="shared" si="26"/>
        <v>0</v>
      </c>
      <c r="O111" s="140">
        <f t="shared" si="27"/>
        <v>0</v>
      </c>
      <c r="Q111" s="1">
        <v>0</v>
      </c>
      <c r="R111" s="140">
        <f t="shared" si="28"/>
        <v>0</v>
      </c>
    </row>
    <row r="112" spans="2:18" ht="15.6" hidden="1" outlineLevel="2" x14ac:dyDescent="0.3">
      <c r="B112" s="52"/>
      <c r="C112" s="74" t="s">
        <v>218</v>
      </c>
      <c r="D112" s="71" t="s">
        <v>219</v>
      </c>
      <c r="E112" s="20">
        <f t="shared" si="22"/>
        <v>0</v>
      </c>
      <c r="F112" s="38"/>
      <c r="G112" s="67"/>
      <c r="H112" s="127"/>
      <c r="I112" s="67"/>
      <c r="J112" s="68"/>
      <c r="K112" s="39" t="s">
        <v>25</v>
      </c>
      <c r="L112" s="139">
        <f t="shared" si="25"/>
        <v>0</v>
      </c>
      <c r="N112" s="139">
        <f t="shared" si="26"/>
        <v>0</v>
      </c>
      <c r="O112" s="140">
        <f t="shared" si="27"/>
        <v>0</v>
      </c>
      <c r="Q112" s="1">
        <v>0</v>
      </c>
      <c r="R112" s="140">
        <f t="shared" si="28"/>
        <v>0</v>
      </c>
    </row>
    <row r="113" spans="2:18" ht="15.6" hidden="1" outlineLevel="1" x14ac:dyDescent="0.3">
      <c r="B113" s="420" t="s">
        <v>220</v>
      </c>
      <c r="C113" s="421"/>
      <c r="D113" s="28" t="s">
        <v>221</v>
      </c>
      <c r="E113" s="20">
        <f t="shared" si="22"/>
        <v>0</v>
      </c>
      <c r="F113" s="59">
        <f>SUM(F114:F117)</f>
        <v>0</v>
      </c>
      <c r="G113" s="51">
        <f>SUM(G114:G117)</f>
        <v>0</v>
      </c>
      <c r="H113" s="51">
        <f>SUM(H114:H117)</f>
        <v>0</v>
      </c>
      <c r="I113" s="51">
        <f>SUM(I114:I117)</f>
        <v>0</v>
      </c>
      <c r="J113" s="51">
        <f>SUM(J114:J117)</f>
        <v>0</v>
      </c>
      <c r="K113" s="39" t="s">
        <v>25</v>
      </c>
      <c r="L113" s="139">
        <f t="shared" si="25"/>
        <v>0</v>
      </c>
      <c r="N113" s="139">
        <f t="shared" si="26"/>
        <v>0</v>
      </c>
      <c r="O113" s="140">
        <f t="shared" si="27"/>
        <v>0</v>
      </c>
      <c r="Q113" s="1">
        <v>0</v>
      </c>
      <c r="R113" s="140">
        <f t="shared" si="28"/>
        <v>0</v>
      </c>
    </row>
    <row r="114" spans="2:18" ht="15.6" hidden="1" outlineLevel="2" x14ac:dyDescent="0.3">
      <c r="B114" s="75"/>
      <c r="C114" s="70" t="s">
        <v>222</v>
      </c>
      <c r="D114" s="71" t="s">
        <v>223</v>
      </c>
      <c r="E114" s="20">
        <f t="shared" si="22"/>
        <v>0</v>
      </c>
      <c r="F114" s="38"/>
      <c r="G114" s="67"/>
      <c r="H114" s="127"/>
      <c r="I114" s="67"/>
      <c r="J114" s="68"/>
      <c r="K114" s="39" t="s">
        <v>25</v>
      </c>
      <c r="L114" s="139">
        <f t="shared" si="25"/>
        <v>0</v>
      </c>
      <c r="N114" s="139">
        <f t="shared" si="26"/>
        <v>0</v>
      </c>
      <c r="O114" s="140">
        <f t="shared" si="27"/>
        <v>0</v>
      </c>
      <c r="Q114" s="1">
        <v>0</v>
      </c>
      <c r="R114" s="140">
        <f t="shared" si="28"/>
        <v>0</v>
      </c>
    </row>
    <row r="115" spans="2:18" ht="15.6" hidden="1" outlineLevel="2" x14ac:dyDescent="0.3">
      <c r="B115" s="52"/>
      <c r="C115" s="70" t="s">
        <v>224</v>
      </c>
      <c r="D115" s="71" t="s">
        <v>225</v>
      </c>
      <c r="E115" s="20">
        <f t="shared" si="22"/>
        <v>0</v>
      </c>
      <c r="F115" s="38"/>
      <c r="G115" s="67"/>
      <c r="H115" s="127"/>
      <c r="I115" s="67"/>
      <c r="J115" s="68"/>
      <c r="K115" s="39" t="s">
        <v>25</v>
      </c>
      <c r="L115" s="139">
        <f t="shared" si="25"/>
        <v>0</v>
      </c>
      <c r="N115" s="139">
        <f t="shared" si="26"/>
        <v>0</v>
      </c>
      <c r="O115" s="140">
        <f t="shared" si="27"/>
        <v>0</v>
      </c>
      <c r="Q115" s="1">
        <v>0</v>
      </c>
      <c r="R115" s="140">
        <f t="shared" si="28"/>
        <v>0</v>
      </c>
    </row>
    <row r="116" spans="2:18" ht="19.5" hidden="1" customHeight="1" outlineLevel="2" x14ac:dyDescent="0.3">
      <c r="B116" s="52"/>
      <c r="C116" s="73" t="s">
        <v>226</v>
      </c>
      <c r="D116" s="71" t="s">
        <v>227</v>
      </c>
      <c r="E116" s="20">
        <f t="shared" si="22"/>
        <v>0</v>
      </c>
      <c r="F116" s="38"/>
      <c r="G116" s="67"/>
      <c r="H116" s="127"/>
      <c r="I116" s="67"/>
      <c r="J116" s="68"/>
      <c r="K116" s="39" t="s">
        <v>25</v>
      </c>
      <c r="L116" s="139">
        <f t="shared" si="25"/>
        <v>0</v>
      </c>
      <c r="N116" s="139">
        <f t="shared" si="26"/>
        <v>0</v>
      </c>
      <c r="O116" s="140">
        <f t="shared" si="27"/>
        <v>0</v>
      </c>
      <c r="Q116" s="1">
        <v>0</v>
      </c>
      <c r="R116" s="140">
        <f t="shared" si="28"/>
        <v>0</v>
      </c>
    </row>
    <row r="117" spans="2:18" ht="15.6" hidden="1" outlineLevel="2" x14ac:dyDescent="0.3">
      <c r="B117" s="52"/>
      <c r="C117" s="73" t="s">
        <v>228</v>
      </c>
      <c r="D117" s="71" t="s">
        <v>229</v>
      </c>
      <c r="E117" s="20">
        <f t="shared" si="22"/>
        <v>0</v>
      </c>
      <c r="F117" s="38"/>
      <c r="G117" s="67"/>
      <c r="H117" s="127"/>
      <c r="I117" s="67"/>
      <c r="J117" s="68"/>
      <c r="K117" s="39" t="s">
        <v>25</v>
      </c>
      <c r="L117" s="139">
        <f t="shared" si="25"/>
        <v>0</v>
      </c>
      <c r="N117" s="139">
        <f t="shared" si="26"/>
        <v>0</v>
      </c>
      <c r="O117" s="140">
        <f t="shared" si="27"/>
        <v>0</v>
      </c>
      <c r="Q117" s="1">
        <v>0</v>
      </c>
      <c r="R117" s="140">
        <f t="shared" si="28"/>
        <v>0</v>
      </c>
    </row>
    <row r="118" spans="2:18" ht="16.5" hidden="1" customHeight="1" collapsed="1" x14ac:dyDescent="0.3">
      <c r="B118" s="408" t="s">
        <v>230</v>
      </c>
      <c r="C118" s="409"/>
      <c r="D118" s="28" t="s">
        <v>231</v>
      </c>
      <c r="E118" s="20">
        <f t="shared" si="22"/>
        <v>0</v>
      </c>
      <c r="F118" s="77">
        <v>0</v>
      </c>
      <c r="G118" s="76">
        <f>SUM(G119:G121)</f>
        <v>0</v>
      </c>
      <c r="H118" s="76">
        <f>SUM(H119:H121)</f>
        <v>0</v>
      </c>
      <c r="I118" s="76">
        <f>SUM(I119:I121)</f>
        <v>0</v>
      </c>
      <c r="J118" s="76">
        <f>SUM(J119:J121)</f>
        <v>0</v>
      </c>
      <c r="K118" s="27"/>
      <c r="Q118" s="1">
        <v>0</v>
      </c>
    </row>
    <row r="119" spans="2:18" ht="15.6" hidden="1" outlineLevel="1" x14ac:dyDescent="0.3">
      <c r="B119" s="52"/>
      <c r="C119" s="78" t="s">
        <v>232</v>
      </c>
      <c r="D119" s="79" t="s">
        <v>233</v>
      </c>
      <c r="E119" s="20">
        <f t="shared" si="22"/>
        <v>0</v>
      </c>
      <c r="F119" s="38"/>
      <c r="G119" s="67"/>
      <c r="H119" s="127"/>
      <c r="I119" s="67"/>
      <c r="J119" s="68"/>
      <c r="K119" s="39" t="s">
        <v>25</v>
      </c>
      <c r="L119" s="139">
        <f t="shared" ref="L119:L121" si="29">E119-G119-H119-I119</f>
        <v>0</v>
      </c>
      <c r="N119" s="139">
        <f t="shared" ref="N119:N121" si="30">G119+H119+M119</f>
        <v>0</v>
      </c>
      <c r="O119" s="140">
        <f t="shared" ref="O119:O121" si="31">E119-G119-H119-M119</f>
        <v>0</v>
      </c>
      <c r="Q119" s="1">
        <v>0</v>
      </c>
      <c r="R119" s="140">
        <f t="shared" ref="R119:R121" si="32">E119-Q119</f>
        <v>0</v>
      </c>
    </row>
    <row r="120" spans="2:18" ht="15.6" hidden="1" outlineLevel="1" x14ac:dyDescent="0.3">
      <c r="B120" s="52"/>
      <c r="C120" s="80" t="s">
        <v>234</v>
      </c>
      <c r="D120" s="79" t="s">
        <v>235</v>
      </c>
      <c r="E120" s="20">
        <f t="shared" si="22"/>
        <v>0</v>
      </c>
      <c r="F120" s="38"/>
      <c r="G120" s="67"/>
      <c r="H120" s="127"/>
      <c r="I120" s="67"/>
      <c r="J120" s="68"/>
      <c r="K120" s="39" t="s">
        <v>25</v>
      </c>
      <c r="L120" s="139">
        <f t="shared" si="29"/>
        <v>0</v>
      </c>
      <c r="N120" s="139">
        <f t="shared" si="30"/>
        <v>0</v>
      </c>
      <c r="O120" s="140">
        <f t="shared" si="31"/>
        <v>0</v>
      </c>
      <c r="Q120" s="1">
        <v>0</v>
      </c>
      <c r="R120" s="140">
        <f t="shared" si="32"/>
        <v>0</v>
      </c>
    </row>
    <row r="121" spans="2:18" ht="15.6" hidden="1" outlineLevel="1" x14ac:dyDescent="0.3">
      <c r="B121" s="52"/>
      <c r="C121" s="81" t="s">
        <v>236</v>
      </c>
      <c r="D121" s="79" t="s">
        <v>237</v>
      </c>
      <c r="E121" s="20">
        <f t="shared" si="22"/>
        <v>0</v>
      </c>
      <c r="F121" s="38"/>
      <c r="G121" s="67"/>
      <c r="H121" s="127"/>
      <c r="I121" s="67"/>
      <c r="J121" s="68"/>
      <c r="K121" s="39" t="s">
        <v>25</v>
      </c>
      <c r="L121" s="139">
        <f t="shared" si="29"/>
        <v>0</v>
      </c>
      <c r="N121" s="139">
        <f t="shared" si="30"/>
        <v>0</v>
      </c>
      <c r="O121" s="140">
        <f t="shared" si="31"/>
        <v>0</v>
      </c>
      <c r="Q121" s="1">
        <v>0</v>
      </c>
      <c r="R121" s="140">
        <f t="shared" si="32"/>
        <v>0</v>
      </c>
    </row>
    <row r="122" spans="2:18" ht="16.5" hidden="1" customHeight="1" collapsed="1" x14ac:dyDescent="0.3">
      <c r="B122" s="408" t="s">
        <v>238</v>
      </c>
      <c r="C122" s="409"/>
      <c r="D122" s="28" t="s">
        <v>239</v>
      </c>
      <c r="E122" s="20">
        <f t="shared" si="22"/>
        <v>0</v>
      </c>
      <c r="F122" s="77">
        <f>F123</f>
        <v>0</v>
      </c>
      <c r="G122" s="76">
        <f>G123</f>
        <v>0</v>
      </c>
      <c r="H122" s="76">
        <f>H123</f>
        <v>0</v>
      </c>
      <c r="I122" s="76">
        <f>I123</f>
        <v>0</v>
      </c>
      <c r="J122" s="76">
        <f>J123</f>
        <v>0</v>
      </c>
      <c r="K122" s="82"/>
      <c r="Q122" s="1">
        <v>0</v>
      </c>
    </row>
    <row r="123" spans="2:18" ht="15.6" hidden="1" outlineLevel="1" x14ac:dyDescent="0.3">
      <c r="B123" s="420" t="s">
        <v>240</v>
      </c>
      <c r="C123" s="421"/>
      <c r="D123" s="28" t="s">
        <v>241</v>
      </c>
      <c r="E123" s="20">
        <f t="shared" si="22"/>
        <v>0</v>
      </c>
      <c r="F123" s="38"/>
      <c r="G123" s="67"/>
      <c r="H123" s="127"/>
      <c r="I123" s="67"/>
      <c r="J123" s="68"/>
      <c r="K123" s="39" t="s">
        <v>25</v>
      </c>
      <c r="L123" s="139">
        <f>E123-G123-H123-I123</f>
        <v>0</v>
      </c>
      <c r="N123" s="139">
        <f>G123+H123+M123</f>
        <v>0</v>
      </c>
      <c r="O123" s="140">
        <f>E123-G123-H123-M123</f>
        <v>0</v>
      </c>
      <c r="Q123" s="1">
        <v>0</v>
      </c>
      <c r="R123" s="140">
        <f>E123-Q123</f>
        <v>0</v>
      </c>
    </row>
    <row r="124" spans="2:18" ht="17.100000000000001" hidden="1" customHeight="1" collapsed="1" x14ac:dyDescent="0.3">
      <c r="B124" s="408" t="s">
        <v>242</v>
      </c>
      <c r="C124" s="409"/>
      <c r="D124" s="28" t="s">
        <v>243</v>
      </c>
      <c r="E124" s="20">
        <f t="shared" si="22"/>
        <v>0</v>
      </c>
      <c r="F124" s="38"/>
      <c r="G124" s="67"/>
      <c r="H124" s="67"/>
      <c r="I124" s="67"/>
      <c r="J124" s="68"/>
      <c r="K124" s="27"/>
      <c r="Q124" s="1">
        <v>0</v>
      </c>
    </row>
    <row r="125" spans="2:18" ht="15" hidden="1" customHeight="1" outlineLevel="1" x14ac:dyDescent="0.3">
      <c r="B125" s="420" t="s">
        <v>244</v>
      </c>
      <c r="C125" s="421"/>
      <c r="D125" s="28" t="s">
        <v>245</v>
      </c>
      <c r="E125" s="20">
        <f t="shared" si="22"/>
        <v>0</v>
      </c>
      <c r="F125" s="59">
        <f>SUM(F126:F136)</f>
        <v>0</v>
      </c>
      <c r="G125" s="51">
        <f>SUM(G126:G136)</f>
        <v>0</v>
      </c>
      <c r="H125" s="51">
        <f>SUM(H126:H136)</f>
        <v>0</v>
      </c>
      <c r="I125" s="51">
        <f>SUM(I126:I136)</f>
        <v>0</v>
      </c>
      <c r="J125" s="51">
        <f>SUM(J126:J136)</f>
        <v>0</v>
      </c>
      <c r="K125" s="39" t="s">
        <v>25</v>
      </c>
      <c r="L125" s="139">
        <f t="shared" ref="L125:L136" si="33">E125-G125-H125-I125</f>
        <v>0</v>
      </c>
      <c r="N125" s="139">
        <f t="shared" ref="N125:N136" si="34">G125+H125+M125</f>
        <v>0</v>
      </c>
      <c r="O125" s="140">
        <f t="shared" ref="O125:O136" si="35">E125-G125-H125-M125</f>
        <v>0</v>
      </c>
    </row>
    <row r="126" spans="2:18" ht="15.6" hidden="1" outlineLevel="2" x14ac:dyDescent="0.3">
      <c r="B126" s="52"/>
      <c r="C126" s="83" t="s">
        <v>246</v>
      </c>
      <c r="D126" s="71" t="s">
        <v>247</v>
      </c>
      <c r="E126" s="20">
        <f t="shared" si="22"/>
        <v>0</v>
      </c>
      <c r="F126" s="38"/>
      <c r="G126" s="67"/>
      <c r="H126" s="127"/>
      <c r="I126" s="67"/>
      <c r="J126" s="68"/>
      <c r="K126" s="39" t="s">
        <v>25</v>
      </c>
      <c r="L126" s="139">
        <f t="shared" si="33"/>
        <v>0</v>
      </c>
      <c r="N126" s="139">
        <f t="shared" si="34"/>
        <v>0</v>
      </c>
      <c r="O126" s="140">
        <f t="shared" si="35"/>
        <v>0</v>
      </c>
    </row>
    <row r="127" spans="2:18" ht="15.6" hidden="1" outlineLevel="2" x14ac:dyDescent="0.3">
      <c r="B127" s="52"/>
      <c r="C127" s="74" t="s">
        <v>248</v>
      </c>
      <c r="D127" s="71" t="s">
        <v>249</v>
      </c>
      <c r="E127" s="20">
        <f t="shared" si="22"/>
        <v>0</v>
      </c>
      <c r="F127" s="38"/>
      <c r="G127" s="67"/>
      <c r="H127" s="127"/>
      <c r="I127" s="67"/>
      <c r="J127" s="68"/>
      <c r="K127" s="39" t="s">
        <v>25</v>
      </c>
      <c r="L127" s="139">
        <f t="shared" si="33"/>
        <v>0</v>
      </c>
      <c r="N127" s="139">
        <f t="shared" si="34"/>
        <v>0</v>
      </c>
      <c r="O127" s="140">
        <f t="shared" si="35"/>
        <v>0</v>
      </c>
    </row>
    <row r="128" spans="2:18" ht="15.6" hidden="1" outlineLevel="2" x14ac:dyDescent="0.3">
      <c r="B128" s="52"/>
      <c r="C128" s="74" t="s">
        <v>250</v>
      </c>
      <c r="D128" s="71" t="s">
        <v>251</v>
      </c>
      <c r="E128" s="20">
        <f t="shared" si="22"/>
        <v>0</v>
      </c>
      <c r="F128" s="38"/>
      <c r="G128" s="67"/>
      <c r="H128" s="127"/>
      <c r="I128" s="67"/>
      <c r="J128" s="68"/>
      <c r="K128" s="39" t="s">
        <v>25</v>
      </c>
      <c r="L128" s="139">
        <f t="shared" si="33"/>
        <v>0</v>
      </c>
      <c r="N128" s="139">
        <f t="shared" si="34"/>
        <v>0</v>
      </c>
      <c r="O128" s="140">
        <f t="shared" si="35"/>
        <v>0</v>
      </c>
    </row>
    <row r="129" spans="2:17" ht="30.6" hidden="1" outlineLevel="2" x14ac:dyDescent="0.3">
      <c r="B129" s="52"/>
      <c r="C129" s="73" t="s">
        <v>252</v>
      </c>
      <c r="D129" s="71" t="s">
        <v>253</v>
      </c>
      <c r="E129" s="20">
        <f t="shared" si="22"/>
        <v>0</v>
      </c>
      <c r="F129" s="38"/>
      <c r="G129" s="67"/>
      <c r="H129" s="127"/>
      <c r="I129" s="67"/>
      <c r="J129" s="68"/>
      <c r="K129" s="39" t="s">
        <v>25</v>
      </c>
      <c r="L129" s="139">
        <f t="shared" si="33"/>
        <v>0</v>
      </c>
      <c r="N129" s="139">
        <f t="shared" si="34"/>
        <v>0</v>
      </c>
      <c r="O129" s="140">
        <f t="shared" si="35"/>
        <v>0</v>
      </c>
    </row>
    <row r="130" spans="2:17" ht="30.6" hidden="1" outlineLevel="2" x14ac:dyDescent="0.3">
      <c r="B130" s="52"/>
      <c r="C130" s="73" t="s">
        <v>254</v>
      </c>
      <c r="D130" s="71" t="s">
        <v>255</v>
      </c>
      <c r="E130" s="20">
        <f t="shared" si="22"/>
        <v>0</v>
      </c>
      <c r="F130" s="38"/>
      <c r="G130" s="67"/>
      <c r="H130" s="127"/>
      <c r="I130" s="67"/>
      <c r="J130" s="68"/>
      <c r="K130" s="39" t="s">
        <v>25</v>
      </c>
      <c r="L130" s="139">
        <f t="shared" si="33"/>
        <v>0</v>
      </c>
      <c r="N130" s="139">
        <f t="shared" si="34"/>
        <v>0</v>
      </c>
      <c r="O130" s="140">
        <f t="shared" si="35"/>
        <v>0</v>
      </c>
    </row>
    <row r="131" spans="2:17" ht="30.6" hidden="1" outlineLevel="2" x14ac:dyDescent="0.3">
      <c r="B131" s="84"/>
      <c r="C131" s="73" t="s">
        <v>256</v>
      </c>
      <c r="D131" s="71" t="s">
        <v>257</v>
      </c>
      <c r="E131" s="20">
        <f t="shared" si="22"/>
        <v>0</v>
      </c>
      <c r="F131" s="38"/>
      <c r="G131" s="67"/>
      <c r="H131" s="127"/>
      <c r="I131" s="67"/>
      <c r="J131" s="68"/>
      <c r="K131" s="39" t="s">
        <v>25</v>
      </c>
      <c r="L131" s="139">
        <f t="shared" si="33"/>
        <v>0</v>
      </c>
      <c r="N131" s="139">
        <f t="shared" si="34"/>
        <v>0</v>
      </c>
      <c r="O131" s="140">
        <f t="shared" si="35"/>
        <v>0</v>
      </c>
    </row>
    <row r="132" spans="2:17" ht="30.6" hidden="1" outlineLevel="2" x14ac:dyDescent="0.3">
      <c r="B132" s="84"/>
      <c r="C132" s="73" t="s">
        <v>258</v>
      </c>
      <c r="D132" s="71" t="s">
        <v>259</v>
      </c>
      <c r="E132" s="20">
        <f t="shared" si="22"/>
        <v>0</v>
      </c>
      <c r="F132" s="38"/>
      <c r="G132" s="67"/>
      <c r="H132" s="127"/>
      <c r="I132" s="67"/>
      <c r="J132" s="68"/>
      <c r="K132" s="39" t="s">
        <v>25</v>
      </c>
      <c r="L132" s="139">
        <f t="shared" si="33"/>
        <v>0</v>
      </c>
      <c r="N132" s="139">
        <f t="shared" si="34"/>
        <v>0</v>
      </c>
      <c r="O132" s="140">
        <f t="shared" si="35"/>
        <v>0</v>
      </c>
    </row>
    <row r="133" spans="2:17" ht="15.6" hidden="1" outlineLevel="2" x14ac:dyDescent="0.3">
      <c r="B133" s="84"/>
      <c r="C133" s="73" t="s">
        <v>260</v>
      </c>
      <c r="D133" s="71" t="s">
        <v>261</v>
      </c>
      <c r="E133" s="20">
        <f t="shared" si="22"/>
        <v>0</v>
      </c>
      <c r="F133" s="38"/>
      <c r="G133" s="67"/>
      <c r="H133" s="127"/>
      <c r="I133" s="67"/>
      <c r="J133" s="68"/>
      <c r="K133" s="39" t="s">
        <v>25</v>
      </c>
      <c r="L133" s="139">
        <f t="shared" si="33"/>
        <v>0</v>
      </c>
      <c r="N133" s="139">
        <f t="shared" si="34"/>
        <v>0</v>
      </c>
      <c r="O133" s="140">
        <f t="shared" si="35"/>
        <v>0</v>
      </c>
    </row>
    <row r="134" spans="2:17" ht="30.6" hidden="1" outlineLevel="2" x14ac:dyDescent="0.3">
      <c r="B134" s="84"/>
      <c r="C134" s="73" t="s">
        <v>262</v>
      </c>
      <c r="D134" s="71" t="s">
        <v>263</v>
      </c>
      <c r="E134" s="20">
        <f t="shared" si="22"/>
        <v>0</v>
      </c>
      <c r="F134" s="38"/>
      <c r="G134" s="67"/>
      <c r="H134" s="127"/>
      <c r="I134" s="67"/>
      <c r="J134" s="68"/>
      <c r="K134" s="39" t="s">
        <v>25</v>
      </c>
      <c r="L134" s="139">
        <f t="shared" si="33"/>
        <v>0</v>
      </c>
      <c r="N134" s="139">
        <f t="shared" si="34"/>
        <v>0</v>
      </c>
      <c r="O134" s="140">
        <f t="shared" si="35"/>
        <v>0</v>
      </c>
    </row>
    <row r="135" spans="2:17" ht="30.6" hidden="1" outlineLevel="2" x14ac:dyDescent="0.3">
      <c r="B135" s="84"/>
      <c r="C135" s="73" t="s">
        <v>264</v>
      </c>
      <c r="D135" s="71" t="s">
        <v>265</v>
      </c>
      <c r="E135" s="20">
        <f t="shared" si="22"/>
        <v>0</v>
      </c>
      <c r="F135" s="38"/>
      <c r="G135" s="67"/>
      <c r="H135" s="127"/>
      <c r="I135" s="67"/>
      <c r="J135" s="68"/>
      <c r="K135" s="39" t="s">
        <v>25</v>
      </c>
      <c r="L135" s="139">
        <f t="shared" si="33"/>
        <v>0</v>
      </c>
      <c r="N135" s="139">
        <f t="shared" si="34"/>
        <v>0</v>
      </c>
      <c r="O135" s="140">
        <f t="shared" si="35"/>
        <v>0</v>
      </c>
    </row>
    <row r="136" spans="2:17" ht="15.6" hidden="1" outlineLevel="2" x14ac:dyDescent="0.3">
      <c r="B136" s="84"/>
      <c r="C136" s="73" t="s">
        <v>266</v>
      </c>
      <c r="D136" s="71" t="s">
        <v>267</v>
      </c>
      <c r="E136" s="20">
        <f t="shared" si="22"/>
        <v>0</v>
      </c>
      <c r="F136" s="38"/>
      <c r="G136" s="67"/>
      <c r="H136" s="127"/>
      <c r="I136" s="67"/>
      <c r="J136" s="68"/>
      <c r="K136" s="39" t="s">
        <v>25</v>
      </c>
      <c r="L136" s="139">
        <f t="shared" si="33"/>
        <v>0</v>
      </c>
      <c r="N136" s="139">
        <f t="shared" si="34"/>
        <v>0</v>
      </c>
      <c r="O136" s="140">
        <f t="shared" si="35"/>
        <v>0</v>
      </c>
    </row>
    <row r="137" spans="2:17" ht="16.5" hidden="1" customHeight="1" collapsed="1" x14ac:dyDescent="0.3">
      <c r="B137" s="408" t="s">
        <v>268</v>
      </c>
      <c r="C137" s="409"/>
      <c r="D137" s="28" t="s">
        <v>269</v>
      </c>
      <c r="E137" s="20">
        <f t="shared" si="22"/>
        <v>0</v>
      </c>
      <c r="F137" s="38"/>
      <c r="G137" s="67"/>
      <c r="H137" s="67"/>
      <c r="I137" s="67"/>
      <c r="J137" s="68"/>
      <c r="K137" s="27"/>
      <c r="Q137" s="1">
        <v>0</v>
      </c>
    </row>
    <row r="138" spans="2:17" ht="15.75" hidden="1" customHeight="1" outlineLevel="1" x14ac:dyDescent="0.3">
      <c r="B138" s="420" t="s">
        <v>270</v>
      </c>
      <c r="C138" s="421"/>
      <c r="D138" s="28" t="s">
        <v>271</v>
      </c>
      <c r="E138" s="20">
        <f t="shared" si="22"/>
        <v>0</v>
      </c>
      <c r="F138" s="59">
        <f>SUM(F139:F140)</f>
        <v>0</v>
      </c>
      <c r="G138" s="51">
        <f>SUM(G139:G140)</f>
        <v>0</v>
      </c>
      <c r="H138" s="22">
        <v>0</v>
      </c>
      <c r="I138" s="51">
        <f>SUM(I139:I140)</f>
        <v>0</v>
      </c>
      <c r="J138" s="51">
        <f>SUM(J139:J140)</f>
        <v>0</v>
      </c>
      <c r="K138" s="39" t="s">
        <v>25</v>
      </c>
      <c r="L138" s="139">
        <f t="shared" ref="L138:L143" si="36">E138-G138-H138-I138</f>
        <v>0</v>
      </c>
      <c r="N138" s="139">
        <f t="shared" ref="N138:N143" si="37">G138+H138+M138</f>
        <v>0</v>
      </c>
      <c r="O138" s="140">
        <f t="shared" ref="O138:O143" si="38">E138-G138-H138-M138</f>
        <v>0</v>
      </c>
    </row>
    <row r="139" spans="2:17" ht="15.6" hidden="1" outlineLevel="2" x14ac:dyDescent="0.3">
      <c r="B139" s="52"/>
      <c r="C139" s="83" t="s">
        <v>272</v>
      </c>
      <c r="D139" s="71" t="s">
        <v>273</v>
      </c>
      <c r="E139" s="20">
        <f t="shared" ref="E139:E202" si="39">SUM(G139:J139)</f>
        <v>0</v>
      </c>
      <c r="F139" s="38"/>
      <c r="G139" s="67"/>
      <c r="H139" s="127"/>
      <c r="I139" s="67"/>
      <c r="J139" s="68"/>
      <c r="K139" s="39" t="s">
        <v>25</v>
      </c>
      <c r="L139" s="139">
        <f t="shared" si="36"/>
        <v>0</v>
      </c>
      <c r="N139" s="139">
        <f t="shared" si="37"/>
        <v>0</v>
      </c>
      <c r="O139" s="140">
        <f t="shared" si="38"/>
        <v>0</v>
      </c>
    </row>
    <row r="140" spans="2:17" ht="30.6" hidden="1" outlineLevel="2" x14ac:dyDescent="0.3">
      <c r="B140" s="75"/>
      <c r="C140" s="73" t="s">
        <v>274</v>
      </c>
      <c r="D140" s="71" t="s">
        <v>275</v>
      </c>
      <c r="E140" s="20">
        <f t="shared" si="39"/>
        <v>0</v>
      </c>
      <c r="F140" s="38"/>
      <c r="G140" s="67"/>
      <c r="H140" s="127"/>
      <c r="I140" s="67"/>
      <c r="J140" s="68"/>
      <c r="K140" s="39" t="s">
        <v>25</v>
      </c>
      <c r="L140" s="139">
        <f t="shared" si="36"/>
        <v>0</v>
      </c>
      <c r="N140" s="139">
        <f t="shared" si="37"/>
        <v>0</v>
      </c>
      <c r="O140" s="140">
        <f t="shared" si="38"/>
        <v>0</v>
      </c>
    </row>
    <row r="141" spans="2:17" ht="15" hidden="1" customHeight="1" outlineLevel="1" x14ac:dyDescent="0.3">
      <c r="B141" s="420" t="s">
        <v>276</v>
      </c>
      <c r="C141" s="421"/>
      <c r="D141" s="28" t="s">
        <v>277</v>
      </c>
      <c r="E141" s="20">
        <f t="shared" si="39"/>
        <v>0</v>
      </c>
      <c r="F141" s="59">
        <f>SUM(F142:F143)</f>
        <v>0</v>
      </c>
      <c r="G141" s="51">
        <f>SUM(G142:G143)</f>
        <v>0</v>
      </c>
      <c r="H141" s="22">
        <v>0</v>
      </c>
      <c r="I141" s="51">
        <f>SUM(I142:I143)</f>
        <v>0</v>
      </c>
      <c r="J141" s="51">
        <f>SUM(J142:J143)</f>
        <v>0</v>
      </c>
      <c r="K141" s="39" t="s">
        <v>25</v>
      </c>
      <c r="L141" s="139">
        <f t="shared" si="36"/>
        <v>0</v>
      </c>
      <c r="N141" s="139">
        <f t="shared" si="37"/>
        <v>0</v>
      </c>
      <c r="O141" s="140">
        <f t="shared" si="38"/>
        <v>0</v>
      </c>
    </row>
    <row r="142" spans="2:17" ht="15.6" hidden="1" outlineLevel="2" x14ac:dyDescent="0.3">
      <c r="B142" s="85"/>
      <c r="C142" s="83" t="s">
        <v>278</v>
      </c>
      <c r="D142" s="71" t="s">
        <v>279</v>
      </c>
      <c r="E142" s="20">
        <f t="shared" si="39"/>
        <v>0</v>
      </c>
      <c r="F142" s="38"/>
      <c r="G142" s="67"/>
      <c r="H142" s="127"/>
      <c r="I142" s="67"/>
      <c r="J142" s="68"/>
      <c r="K142" s="39" t="s">
        <v>25</v>
      </c>
      <c r="L142" s="139">
        <f t="shared" si="36"/>
        <v>0</v>
      </c>
      <c r="N142" s="139">
        <f t="shared" si="37"/>
        <v>0</v>
      </c>
      <c r="O142" s="140">
        <f t="shared" si="38"/>
        <v>0</v>
      </c>
    </row>
    <row r="143" spans="2:17" ht="15.6" hidden="1" outlineLevel="2" x14ac:dyDescent="0.3">
      <c r="B143" s="85"/>
      <c r="C143" s="83" t="s">
        <v>280</v>
      </c>
      <c r="D143" s="71" t="s">
        <v>281</v>
      </c>
      <c r="E143" s="20">
        <f t="shared" si="39"/>
        <v>0</v>
      </c>
      <c r="F143" s="38"/>
      <c r="G143" s="67"/>
      <c r="H143" s="127"/>
      <c r="I143" s="67"/>
      <c r="J143" s="68"/>
      <c r="K143" s="39" t="s">
        <v>25</v>
      </c>
      <c r="L143" s="139">
        <f t="shared" si="36"/>
        <v>0</v>
      </c>
      <c r="N143" s="139">
        <f t="shared" si="37"/>
        <v>0</v>
      </c>
      <c r="O143" s="140">
        <f t="shared" si="38"/>
        <v>0</v>
      </c>
    </row>
    <row r="144" spans="2:17" ht="16.5" hidden="1" customHeight="1" collapsed="1" x14ac:dyDescent="0.3">
      <c r="B144" s="408" t="s">
        <v>282</v>
      </c>
      <c r="C144" s="409"/>
      <c r="D144" s="28" t="s">
        <v>283</v>
      </c>
      <c r="E144" s="20">
        <f t="shared" si="39"/>
        <v>0</v>
      </c>
      <c r="F144" s="77">
        <f>F145</f>
        <v>0</v>
      </c>
      <c r="G144" s="76">
        <f>G145</f>
        <v>0</v>
      </c>
      <c r="H144" s="69"/>
      <c r="I144" s="76">
        <f>I145</f>
        <v>0</v>
      </c>
      <c r="J144" s="76">
        <f>J145</f>
        <v>0</v>
      </c>
      <c r="K144" s="82"/>
      <c r="Q144" s="1">
        <v>0</v>
      </c>
    </row>
    <row r="145" spans="2:17" ht="15.6" hidden="1" outlineLevel="1" x14ac:dyDescent="0.3">
      <c r="B145" s="420" t="s">
        <v>284</v>
      </c>
      <c r="C145" s="421"/>
      <c r="D145" s="28" t="s">
        <v>285</v>
      </c>
      <c r="E145" s="20">
        <f t="shared" si="39"/>
        <v>0</v>
      </c>
      <c r="F145" s="59">
        <f>SUM(F146:F149)</f>
        <v>0</v>
      </c>
      <c r="G145" s="51">
        <f>SUM(G146:G149)</f>
        <v>0</v>
      </c>
      <c r="H145" s="22">
        <v>0</v>
      </c>
      <c r="I145" s="51">
        <f>SUM(I146:I149)</f>
        <v>0</v>
      </c>
      <c r="J145" s="51">
        <f>SUM(J146:J149)</f>
        <v>0</v>
      </c>
      <c r="K145" s="39" t="s">
        <v>25</v>
      </c>
      <c r="L145" s="139">
        <f t="shared" ref="L145:L149" si="40">E145-G145-H145-I145</f>
        <v>0</v>
      </c>
      <c r="N145" s="139">
        <f t="shared" ref="N145:N149" si="41">G145+H145+M145</f>
        <v>0</v>
      </c>
      <c r="O145" s="140">
        <f t="shared" ref="O145:O149" si="42">E145-G145-H145-M145</f>
        <v>0</v>
      </c>
    </row>
    <row r="146" spans="2:17" ht="15.6" hidden="1" outlineLevel="2" x14ac:dyDescent="0.3">
      <c r="B146" s="52"/>
      <c r="C146" s="86" t="s">
        <v>286</v>
      </c>
      <c r="D146" s="71" t="s">
        <v>287</v>
      </c>
      <c r="E146" s="20">
        <f t="shared" si="39"/>
        <v>0</v>
      </c>
      <c r="F146" s="38"/>
      <c r="G146" s="67"/>
      <c r="H146" s="127"/>
      <c r="I146" s="67"/>
      <c r="J146" s="68"/>
      <c r="K146" s="39" t="s">
        <v>25</v>
      </c>
      <c r="L146" s="139">
        <f t="shared" si="40"/>
        <v>0</v>
      </c>
      <c r="N146" s="139">
        <f t="shared" si="41"/>
        <v>0</v>
      </c>
      <c r="O146" s="140">
        <f t="shared" si="42"/>
        <v>0</v>
      </c>
    </row>
    <row r="147" spans="2:17" ht="15.6" hidden="1" outlineLevel="2" x14ac:dyDescent="0.3">
      <c r="B147" s="60"/>
      <c r="C147" s="86" t="s">
        <v>288</v>
      </c>
      <c r="D147" s="71" t="s">
        <v>289</v>
      </c>
      <c r="E147" s="20">
        <f t="shared" si="39"/>
        <v>0</v>
      </c>
      <c r="F147" s="38"/>
      <c r="G147" s="67"/>
      <c r="H147" s="127"/>
      <c r="I147" s="67"/>
      <c r="J147" s="68"/>
      <c r="K147" s="39" t="s">
        <v>25</v>
      </c>
      <c r="L147" s="139">
        <f t="shared" si="40"/>
        <v>0</v>
      </c>
      <c r="N147" s="139">
        <f t="shared" si="41"/>
        <v>0</v>
      </c>
      <c r="O147" s="140">
        <f t="shared" si="42"/>
        <v>0</v>
      </c>
    </row>
    <row r="148" spans="2:17" ht="15.75" hidden="1" customHeight="1" outlineLevel="2" x14ac:dyDescent="0.3">
      <c r="B148" s="60"/>
      <c r="C148" s="86" t="s">
        <v>290</v>
      </c>
      <c r="D148" s="71" t="s">
        <v>291</v>
      </c>
      <c r="E148" s="20">
        <f t="shared" si="39"/>
        <v>0</v>
      </c>
      <c r="F148" s="38"/>
      <c r="G148" s="67"/>
      <c r="H148" s="127"/>
      <c r="I148" s="67"/>
      <c r="J148" s="68"/>
      <c r="K148" s="39" t="s">
        <v>25</v>
      </c>
      <c r="L148" s="139">
        <f t="shared" si="40"/>
        <v>0</v>
      </c>
      <c r="N148" s="139">
        <f t="shared" si="41"/>
        <v>0</v>
      </c>
      <c r="O148" s="140">
        <f t="shared" si="42"/>
        <v>0</v>
      </c>
    </row>
    <row r="149" spans="2:17" ht="15.6" hidden="1" outlineLevel="2" x14ac:dyDescent="0.3">
      <c r="B149" s="60"/>
      <c r="C149" s="86" t="s">
        <v>292</v>
      </c>
      <c r="D149" s="71" t="s">
        <v>293</v>
      </c>
      <c r="E149" s="20">
        <f t="shared" si="39"/>
        <v>0</v>
      </c>
      <c r="F149" s="38"/>
      <c r="G149" s="67"/>
      <c r="H149" s="127"/>
      <c r="I149" s="67"/>
      <c r="J149" s="68"/>
      <c r="K149" s="39" t="s">
        <v>25</v>
      </c>
      <c r="L149" s="139">
        <f t="shared" si="40"/>
        <v>0</v>
      </c>
      <c r="N149" s="139">
        <f t="shared" si="41"/>
        <v>0</v>
      </c>
      <c r="O149" s="140">
        <f t="shared" si="42"/>
        <v>0</v>
      </c>
    </row>
    <row r="150" spans="2:17" ht="15.75" hidden="1" customHeight="1" collapsed="1" x14ac:dyDescent="0.3">
      <c r="B150" s="408" t="s">
        <v>294</v>
      </c>
      <c r="C150" s="409"/>
      <c r="D150" s="28" t="s">
        <v>295</v>
      </c>
      <c r="E150" s="20">
        <f t="shared" si="39"/>
        <v>0</v>
      </c>
      <c r="F150" s="77">
        <f>SUM(F151:F162)</f>
        <v>0</v>
      </c>
      <c r="G150" s="76">
        <f>SUM(G151:G162)</f>
        <v>0</v>
      </c>
      <c r="H150" s="76">
        <f>SUM(H151:H162)</f>
        <v>0</v>
      </c>
      <c r="I150" s="76">
        <f>SUM(I151:I162)</f>
        <v>0</v>
      </c>
      <c r="J150" s="76">
        <f>SUM(J151:J162)</f>
        <v>0</v>
      </c>
      <c r="K150" s="27"/>
      <c r="Q150" s="1">
        <v>0</v>
      </c>
    </row>
    <row r="151" spans="2:17" ht="15.6" hidden="1" outlineLevel="1" x14ac:dyDescent="0.3">
      <c r="B151" s="420" t="s">
        <v>296</v>
      </c>
      <c r="C151" s="421"/>
      <c r="D151" s="28" t="s">
        <v>297</v>
      </c>
      <c r="E151" s="20">
        <f t="shared" si="39"/>
        <v>0</v>
      </c>
      <c r="F151" s="38"/>
      <c r="G151" s="67"/>
      <c r="H151" s="127"/>
      <c r="I151" s="67"/>
      <c r="J151" s="68"/>
      <c r="K151" s="39" t="s">
        <v>25</v>
      </c>
      <c r="L151" s="139">
        <f t="shared" ref="L151:L162" si="43">E151-G151-H151-I151</f>
        <v>0</v>
      </c>
      <c r="N151" s="139">
        <f t="shared" ref="N151:N162" si="44">G151+H151+M151</f>
        <v>0</v>
      </c>
      <c r="O151" s="140">
        <f t="shared" ref="O151:O162" si="45">E151-G151-H151-M151</f>
        <v>0</v>
      </c>
    </row>
    <row r="152" spans="2:17" ht="15.6" hidden="1" outlineLevel="1" x14ac:dyDescent="0.3">
      <c r="B152" s="420" t="s">
        <v>298</v>
      </c>
      <c r="C152" s="421"/>
      <c r="D152" s="28" t="s">
        <v>299</v>
      </c>
      <c r="E152" s="20">
        <f t="shared" si="39"/>
        <v>0</v>
      </c>
      <c r="F152" s="38"/>
      <c r="G152" s="67"/>
      <c r="H152" s="127"/>
      <c r="I152" s="67"/>
      <c r="J152" s="68"/>
      <c r="K152" s="39" t="s">
        <v>25</v>
      </c>
      <c r="L152" s="139">
        <f t="shared" si="43"/>
        <v>0</v>
      </c>
      <c r="N152" s="139">
        <f t="shared" si="44"/>
        <v>0</v>
      </c>
      <c r="O152" s="140">
        <f t="shared" si="45"/>
        <v>0</v>
      </c>
    </row>
    <row r="153" spans="2:17" ht="15.6" hidden="1" outlineLevel="1" x14ac:dyDescent="0.3">
      <c r="B153" s="420" t="s">
        <v>300</v>
      </c>
      <c r="C153" s="421"/>
      <c r="D153" s="28" t="s">
        <v>301</v>
      </c>
      <c r="E153" s="20">
        <f t="shared" si="39"/>
        <v>0</v>
      </c>
      <c r="F153" s="38"/>
      <c r="G153" s="67"/>
      <c r="H153" s="127"/>
      <c r="I153" s="67"/>
      <c r="J153" s="68"/>
      <c r="K153" s="39" t="s">
        <v>25</v>
      </c>
      <c r="L153" s="139">
        <f t="shared" si="43"/>
        <v>0</v>
      </c>
      <c r="N153" s="139">
        <f t="shared" si="44"/>
        <v>0</v>
      </c>
      <c r="O153" s="140">
        <f t="shared" si="45"/>
        <v>0</v>
      </c>
    </row>
    <row r="154" spans="2:17" ht="15" hidden="1" customHeight="1" outlineLevel="1" x14ac:dyDescent="0.3">
      <c r="B154" s="420" t="s">
        <v>302</v>
      </c>
      <c r="C154" s="421"/>
      <c r="D154" s="28" t="s">
        <v>303</v>
      </c>
      <c r="E154" s="20">
        <f t="shared" si="39"/>
        <v>0</v>
      </c>
      <c r="F154" s="38"/>
      <c r="G154" s="67"/>
      <c r="H154" s="127"/>
      <c r="I154" s="67"/>
      <c r="J154" s="68"/>
      <c r="K154" s="39" t="s">
        <v>25</v>
      </c>
      <c r="L154" s="139">
        <f t="shared" si="43"/>
        <v>0</v>
      </c>
      <c r="N154" s="139">
        <f t="shared" si="44"/>
        <v>0</v>
      </c>
      <c r="O154" s="140">
        <f t="shared" si="45"/>
        <v>0</v>
      </c>
    </row>
    <row r="155" spans="2:17" ht="15" hidden="1" customHeight="1" outlineLevel="1" x14ac:dyDescent="0.3">
      <c r="B155" s="428" t="s">
        <v>304</v>
      </c>
      <c r="C155" s="429"/>
      <c r="D155" s="28" t="s">
        <v>305</v>
      </c>
      <c r="E155" s="20">
        <f t="shared" si="39"/>
        <v>0</v>
      </c>
      <c r="F155" s="38"/>
      <c r="G155" s="67"/>
      <c r="H155" s="127"/>
      <c r="I155" s="67"/>
      <c r="J155" s="68"/>
      <c r="K155" s="39" t="s">
        <v>25</v>
      </c>
      <c r="L155" s="139">
        <f t="shared" si="43"/>
        <v>0</v>
      </c>
      <c r="N155" s="139">
        <f t="shared" si="44"/>
        <v>0</v>
      </c>
      <c r="O155" s="140">
        <f t="shared" si="45"/>
        <v>0</v>
      </c>
    </row>
    <row r="156" spans="2:17" ht="15.75" hidden="1" customHeight="1" outlineLevel="1" x14ac:dyDescent="0.3">
      <c r="B156" s="420" t="s">
        <v>306</v>
      </c>
      <c r="C156" s="421"/>
      <c r="D156" s="28" t="s">
        <v>307</v>
      </c>
      <c r="E156" s="20">
        <f t="shared" si="39"/>
        <v>0</v>
      </c>
      <c r="F156" s="38"/>
      <c r="G156" s="67"/>
      <c r="H156" s="127"/>
      <c r="I156" s="67"/>
      <c r="J156" s="68"/>
      <c r="K156" s="39" t="s">
        <v>25</v>
      </c>
      <c r="L156" s="139">
        <f t="shared" si="43"/>
        <v>0</v>
      </c>
      <c r="N156" s="139">
        <f t="shared" si="44"/>
        <v>0</v>
      </c>
      <c r="O156" s="140">
        <f t="shared" si="45"/>
        <v>0</v>
      </c>
    </row>
    <row r="157" spans="2:17" ht="15.6" hidden="1" outlineLevel="1" x14ac:dyDescent="0.3">
      <c r="B157" s="420" t="s">
        <v>308</v>
      </c>
      <c r="C157" s="421"/>
      <c r="D157" s="28" t="s">
        <v>309</v>
      </c>
      <c r="E157" s="20">
        <f t="shared" si="39"/>
        <v>0</v>
      </c>
      <c r="F157" s="38"/>
      <c r="G157" s="67"/>
      <c r="H157" s="127"/>
      <c r="I157" s="67"/>
      <c r="J157" s="68"/>
      <c r="K157" s="39" t="s">
        <v>25</v>
      </c>
      <c r="L157" s="139">
        <f t="shared" si="43"/>
        <v>0</v>
      </c>
      <c r="N157" s="139">
        <f t="shared" si="44"/>
        <v>0</v>
      </c>
      <c r="O157" s="140">
        <f t="shared" si="45"/>
        <v>0</v>
      </c>
    </row>
    <row r="158" spans="2:17" ht="15" hidden="1" customHeight="1" outlineLevel="1" x14ac:dyDescent="0.3">
      <c r="B158" s="420" t="s">
        <v>310</v>
      </c>
      <c r="C158" s="421"/>
      <c r="D158" s="28" t="s">
        <v>311</v>
      </c>
      <c r="E158" s="20">
        <f t="shared" si="39"/>
        <v>0</v>
      </c>
      <c r="F158" s="38"/>
      <c r="G158" s="67"/>
      <c r="H158" s="127"/>
      <c r="I158" s="67"/>
      <c r="J158" s="68"/>
      <c r="K158" s="39" t="s">
        <v>25</v>
      </c>
      <c r="L158" s="139">
        <f t="shared" si="43"/>
        <v>0</v>
      </c>
      <c r="N158" s="139">
        <f t="shared" si="44"/>
        <v>0</v>
      </c>
      <c r="O158" s="140">
        <f t="shared" si="45"/>
        <v>0</v>
      </c>
    </row>
    <row r="159" spans="2:17" ht="15.6" hidden="1" outlineLevel="1" x14ac:dyDescent="0.3">
      <c r="B159" s="420" t="s">
        <v>312</v>
      </c>
      <c r="C159" s="421"/>
      <c r="D159" s="28" t="s">
        <v>313</v>
      </c>
      <c r="E159" s="20">
        <f t="shared" si="39"/>
        <v>0</v>
      </c>
      <c r="F159" s="38"/>
      <c r="G159" s="67"/>
      <c r="H159" s="127"/>
      <c r="I159" s="67"/>
      <c r="J159" s="68"/>
      <c r="K159" s="39" t="s">
        <v>25</v>
      </c>
      <c r="L159" s="139">
        <f t="shared" si="43"/>
        <v>0</v>
      </c>
      <c r="N159" s="139">
        <f t="shared" si="44"/>
        <v>0</v>
      </c>
      <c r="O159" s="140">
        <f t="shared" si="45"/>
        <v>0</v>
      </c>
    </row>
    <row r="160" spans="2:17" ht="15.6" hidden="1" outlineLevel="1" x14ac:dyDescent="0.3">
      <c r="B160" s="420" t="s">
        <v>314</v>
      </c>
      <c r="C160" s="421"/>
      <c r="D160" s="28" t="s">
        <v>315</v>
      </c>
      <c r="E160" s="20">
        <f t="shared" si="39"/>
        <v>0</v>
      </c>
      <c r="F160" s="38"/>
      <c r="G160" s="67"/>
      <c r="H160" s="127"/>
      <c r="I160" s="67"/>
      <c r="J160" s="68"/>
      <c r="K160" s="39" t="s">
        <v>25</v>
      </c>
      <c r="L160" s="139">
        <f t="shared" si="43"/>
        <v>0</v>
      </c>
      <c r="N160" s="139">
        <f t="shared" si="44"/>
        <v>0</v>
      </c>
      <c r="O160" s="140">
        <f t="shared" si="45"/>
        <v>0</v>
      </c>
    </row>
    <row r="161" spans="2:17" ht="15.6" hidden="1" outlineLevel="1" x14ac:dyDescent="0.3">
      <c r="B161" s="420" t="s">
        <v>316</v>
      </c>
      <c r="C161" s="421"/>
      <c r="D161" s="28" t="s">
        <v>317</v>
      </c>
      <c r="E161" s="20">
        <f t="shared" si="39"/>
        <v>0</v>
      </c>
      <c r="F161" s="38"/>
      <c r="G161" s="67"/>
      <c r="H161" s="127"/>
      <c r="I161" s="67"/>
      <c r="J161" s="68"/>
      <c r="K161" s="39" t="s">
        <v>25</v>
      </c>
      <c r="L161" s="139">
        <f t="shared" si="43"/>
        <v>0</v>
      </c>
      <c r="N161" s="139">
        <f t="shared" si="44"/>
        <v>0</v>
      </c>
      <c r="O161" s="140">
        <f t="shared" si="45"/>
        <v>0</v>
      </c>
    </row>
    <row r="162" spans="2:17" ht="15.6" hidden="1" outlineLevel="1" x14ac:dyDescent="0.3">
      <c r="B162" s="420" t="s">
        <v>318</v>
      </c>
      <c r="C162" s="421"/>
      <c r="D162" s="28" t="s">
        <v>319</v>
      </c>
      <c r="E162" s="20">
        <f t="shared" si="39"/>
        <v>0</v>
      </c>
      <c r="F162" s="38"/>
      <c r="G162" s="67"/>
      <c r="H162" s="127"/>
      <c r="I162" s="67"/>
      <c r="J162" s="68"/>
      <c r="K162" s="39" t="s">
        <v>25</v>
      </c>
      <c r="L162" s="139">
        <f t="shared" si="43"/>
        <v>0</v>
      </c>
      <c r="N162" s="139">
        <f t="shared" si="44"/>
        <v>0</v>
      </c>
      <c r="O162" s="140">
        <f t="shared" si="45"/>
        <v>0</v>
      </c>
    </row>
    <row r="163" spans="2:17" ht="15.75" hidden="1" customHeight="1" collapsed="1" x14ac:dyDescent="0.3">
      <c r="B163" s="406" t="s">
        <v>320</v>
      </c>
      <c r="C163" s="407"/>
      <c r="D163" s="28" t="s">
        <v>321</v>
      </c>
      <c r="E163" s="20">
        <f t="shared" si="39"/>
        <v>0</v>
      </c>
      <c r="F163" s="59">
        <f>SUM(F164,F167)</f>
        <v>0</v>
      </c>
      <c r="G163" s="51">
        <f>SUM(G164,G167)</f>
        <v>0</v>
      </c>
      <c r="H163" s="51">
        <f>SUM(H164,H167)</f>
        <v>0</v>
      </c>
      <c r="I163" s="51">
        <f>SUM(I164,I167)</f>
        <v>0</v>
      </c>
      <c r="J163" s="51">
        <f>SUM(J164,J167)</f>
        <v>0</v>
      </c>
      <c r="K163" s="82"/>
      <c r="Q163" s="1">
        <v>0</v>
      </c>
    </row>
    <row r="164" spans="2:17" ht="16.5" hidden="1" customHeight="1" x14ac:dyDescent="0.3">
      <c r="B164" s="408" t="s">
        <v>322</v>
      </c>
      <c r="C164" s="409"/>
      <c r="D164" s="28" t="s">
        <v>323</v>
      </c>
      <c r="E164" s="20">
        <f t="shared" si="39"/>
        <v>0</v>
      </c>
      <c r="F164" s="77">
        <f>SUM(F165:F166)</f>
        <v>0</v>
      </c>
      <c r="G164" s="76">
        <f>SUM(G165:G166)</f>
        <v>0</v>
      </c>
      <c r="H164" s="76">
        <f>SUM(H165:H166)</f>
        <v>0</v>
      </c>
      <c r="I164" s="76">
        <f>SUM(I165:I166)</f>
        <v>0</v>
      </c>
      <c r="J164" s="76">
        <f>SUM(J165:J166)</f>
        <v>0</v>
      </c>
      <c r="K164" s="27"/>
      <c r="Q164" s="1">
        <v>0</v>
      </c>
    </row>
    <row r="165" spans="2:17" ht="25.5" hidden="1" customHeight="1" outlineLevel="1" x14ac:dyDescent="0.3">
      <c r="B165" s="430" t="s">
        <v>324</v>
      </c>
      <c r="C165" s="431"/>
      <c r="D165" s="28" t="s">
        <v>325</v>
      </c>
      <c r="E165" s="20">
        <f t="shared" si="39"/>
        <v>0</v>
      </c>
      <c r="F165" s="38"/>
      <c r="G165" s="67"/>
      <c r="H165" s="127"/>
      <c r="I165" s="67"/>
      <c r="J165" s="68"/>
      <c r="K165" s="39" t="s">
        <v>25</v>
      </c>
      <c r="L165" s="139">
        <f t="shared" ref="L165:L166" si="46">E165-G165-H165-I165</f>
        <v>0</v>
      </c>
      <c r="N165" s="139">
        <f t="shared" ref="N165:N166" si="47">G165+H165+M165</f>
        <v>0</v>
      </c>
      <c r="O165" s="140">
        <f t="shared" ref="O165:O166" si="48">E165-G165-H165-M165</f>
        <v>0</v>
      </c>
    </row>
    <row r="166" spans="2:17" ht="15.6" hidden="1" outlineLevel="1" x14ac:dyDescent="0.3">
      <c r="B166" s="72" t="s">
        <v>326</v>
      </c>
      <c r="C166" s="87"/>
      <c r="D166" s="28" t="s">
        <v>327</v>
      </c>
      <c r="E166" s="20">
        <f t="shared" si="39"/>
        <v>0</v>
      </c>
      <c r="F166" s="38"/>
      <c r="G166" s="67"/>
      <c r="H166" s="127"/>
      <c r="I166" s="67"/>
      <c r="J166" s="68"/>
      <c r="K166" s="39" t="s">
        <v>25</v>
      </c>
      <c r="L166" s="139">
        <f t="shared" si="46"/>
        <v>0</v>
      </c>
      <c r="N166" s="139">
        <f t="shared" si="47"/>
        <v>0</v>
      </c>
      <c r="O166" s="140">
        <f t="shared" si="48"/>
        <v>0</v>
      </c>
    </row>
    <row r="167" spans="2:17" ht="16.5" hidden="1" customHeight="1" collapsed="1" x14ac:dyDescent="0.3">
      <c r="B167" s="408" t="s">
        <v>328</v>
      </c>
      <c r="C167" s="409"/>
      <c r="D167" s="28" t="s">
        <v>329</v>
      </c>
      <c r="E167" s="20">
        <f t="shared" si="39"/>
        <v>0</v>
      </c>
      <c r="F167" s="77">
        <f>SUM(F168,F173)</f>
        <v>0</v>
      </c>
      <c r="G167" s="76">
        <f>SUM(G168,G173)</f>
        <v>0</v>
      </c>
      <c r="H167" s="76">
        <f>SUM(H168,H173)</f>
        <v>0</v>
      </c>
      <c r="I167" s="76">
        <f>SUM(I168,I173)</f>
        <v>0</v>
      </c>
      <c r="J167" s="76">
        <f>SUM(J168,J173)</f>
        <v>0</v>
      </c>
      <c r="K167" s="27"/>
      <c r="Q167" s="1">
        <v>0</v>
      </c>
    </row>
    <row r="168" spans="2:17" ht="15" hidden="1" customHeight="1" outlineLevel="1" x14ac:dyDescent="0.3">
      <c r="B168" s="432" t="s">
        <v>330</v>
      </c>
      <c r="C168" s="433"/>
      <c r="D168" s="28" t="s">
        <v>331</v>
      </c>
      <c r="E168" s="20">
        <f t="shared" si="39"/>
        <v>0</v>
      </c>
      <c r="F168" s="59">
        <f>SUM(F169:F172)</f>
        <v>0</v>
      </c>
      <c r="G168" s="51">
        <f>SUM(G169:G172)</f>
        <v>0</v>
      </c>
      <c r="H168" s="22">
        <v>0</v>
      </c>
      <c r="I168" s="51">
        <f>SUM(I169:I172)</f>
        <v>0</v>
      </c>
      <c r="J168" s="51">
        <f>SUM(J169:J172)</f>
        <v>0</v>
      </c>
      <c r="K168" s="39" t="s">
        <v>25</v>
      </c>
      <c r="L168" s="139">
        <f t="shared" ref="L168:L176" si="49">E168-G168-H168-I168</f>
        <v>0</v>
      </c>
      <c r="N168" s="139">
        <f t="shared" ref="N168:N176" si="50">G168+H168+M168</f>
        <v>0</v>
      </c>
      <c r="O168" s="140">
        <f t="shared" ref="O168:O176" si="51">E168-G168-H168-M168</f>
        <v>0</v>
      </c>
    </row>
    <row r="169" spans="2:17" ht="15.6" hidden="1" outlineLevel="2" x14ac:dyDescent="0.3">
      <c r="B169" s="52"/>
      <c r="C169" s="73" t="s">
        <v>332</v>
      </c>
      <c r="D169" s="71" t="s">
        <v>333</v>
      </c>
      <c r="E169" s="20">
        <f t="shared" si="39"/>
        <v>0</v>
      </c>
      <c r="F169" s="38"/>
      <c r="G169" s="67"/>
      <c r="H169" s="127"/>
      <c r="I169" s="67"/>
      <c r="J169" s="68"/>
      <c r="K169" s="39" t="s">
        <v>25</v>
      </c>
      <c r="L169" s="139">
        <f t="shared" si="49"/>
        <v>0</v>
      </c>
      <c r="N169" s="139">
        <f t="shared" si="50"/>
        <v>0</v>
      </c>
      <c r="O169" s="140">
        <f t="shared" si="51"/>
        <v>0</v>
      </c>
    </row>
    <row r="170" spans="2:17" ht="15.6" hidden="1" outlineLevel="2" x14ac:dyDescent="0.3">
      <c r="B170" s="52"/>
      <c r="C170" s="73" t="s">
        <v>334</v>
      </c>
      <c r="D170" s="71" t="s">
        <v>335</v>
      </c>
      <c r="E170" s="20">
        <f t="shared" si="39"/>
        <v>0</v>
      </c>
      <c r="F170" s="38"/>
      <c r="G170" s="67"/>
      <c r="H170" s="127"/>
      <c r="I170" s="67"/>
      <c r="J170" s="68"/>
      <c r="K170" s="39" t="s">
        <v>25</v>
      </c>
      <c r="L170" s="139">
        <f t="shared" si="49"/>
        <v>0</v>
      </c>
      <c r="N170" s="139">
        <f t="shared" si="50"/>
        <v>0</v>
      </c>
      <c r="O170" s="140">
        <f t="shared" si="51"/>
        <v>0</v>
      </c>
    </row>
    <row r="171" spans="2:17" ht="15.6" hidden="1" outlineLevel="2" x14ac:dyDescent="0.3">
      <c r="B171" s="52"/>
      <c r="C171" s="73" t="s">
        <v>336</v>
      </c>
      <c r="D171" s="71" t="s">
        <v>337</v>
      </c>
      <c r="E171" s="20">
        <f t="shared" si="39"/>
        <v>0</v>
      </c>
      <c r="F171" s="38"/>
      <c r="G171" s="67"/>
      <c r="H171" s="127"/>
      <c r="I171" s="67"/>
      <c r="J171" s="68"/>
      <c r="K171" s="39" t="s">
        <v>25</v>
      </c>
      <c r="L171" s="139">
        <f t="shared" si="49"/>
        <v>0</v>
      </c>
      <c r="N171" s="139">
        <f t="shared" si="50"/>
        <v>0</v>
      </c>
      <c r="O171" s="140">
        <f t="shared" si="51"/>
        <v>0</v>
      </c>
    </row>
    <row r="172" spans="2:17" ht="15.6" hidden="1" outlineLevel="2" x14ac:dyDescent="0.3">
      <c r="B172" s="52"/>
      <c r="C172" s="70" t="s">
        <v>338</v>
      </c>
      <c r="D172" s="71" t="s">
        <v>339</v>
      </c>
      <c r="E172" s="20">
        <f t="shared" si="39"/>
        <v>0</v>
      </c>
      <c r="F172" s="38"/>
      <c r="G172" s="67"/>
      <c r="H172" s="127"/>
      <c r="I172" s="67"/>
      <c r="J172" s="68"/>
      <c r="K172" s="39" t="s">
        <v>25</v>
      </c>
      <c r="L172" s="139">
        <f t="shared" si="49"/>
        <v>0</v>
      </c>
      <c r="N172" s="139">
        <f t="shared" si="50"/>
        <v>0</v>
      </c>
      <c r="O172" s="140">
        <f t="shared" si="51"/>
        <v>0</v>
      </c>
    </row>
    <row r="173" spans="2:17" ht="18" hidden="1" customHeight="1" outlineLevel="1" x14ac:dyDescent="0.3">
      <c r="B173" s="72" t="s">
        <v>340</v>
      </c>
      <c r="C173" s="87"/>
      <c r="D173" s="28" t="s">
        <v>341</v>
      </c>
      <c r="E173" s="20">
        <f t="shared" si="39"/>
        <v>0</v>
      </c>
      <c r="F173" s="59">
        <f>SUM(F174:F176)</f>
        <v>0</v>
      </c>
      <c r="G173" s="51">
        <f>SUM(G174:G176)</f>
        <v>0</v>
      </c>
      <c r="H173" s="22">
        <v>0</v>
      </c>
      <c r="I173" s="51">
        <f>SUM(I174:I176)</f>
        <v>0</v>
      </c>
      <c r="J173" s="51">
        <f>SUM(J174:J176)</f>
        <v>0</v>
      </c>
      <c r="K173" s="39" t="s">
        <v>25</v>
      </c>
      <c r="L173" s="139">
        <f t="shared" si="49"/>
        <v>0</v>
      </c>
      <c r="N173" s="139">
        <f t="shared" si="50"/>
        <v>0</v>
      </c>
      <c r="O173" s="140">
        <f t="shared" si="51"/>
        <v>0</v>
      </c>
    </row>
    <row r="174" spans="2:17" ht="15.6" hidden="1" outlineLevel="2" x14ac:dyDescent="0.3">
      <c r="B174" s="52"/>
      <c r="C174" s="70" t="s">
        <v>342</v>
      </c>
      <c r="D174" s="71" t="s">
        <v>343</v>
      </c>
      <c r="E174" s="20">
        <f t="shared" si="39"/>
        <v>0</v>
      </c>
      <c r="F174" s="38"/>
      <c r="G174" s="67"/>
      <c r="H174" s="127"/>
      <c r="I174" s="67"/>
      <c r="J174" s="68"/>
      <c r="K174" s="39" t="s">
        <v>25</v>
      </c>
      <c r="L174" s="139">
        <f t="shared" si="49"/>
        <v>0</v>
      </c>
      <c r="N174" s="139">
        <f t="shared" si="50"/>
        <v>0</v>
      </c>
      <c r="O174" s="140">
        <f t="shared" si="51"/>
        <v>0</v>
      </c>
    </row>
    <row r="175" spans="2:17" ht="15.6" hidden="1" outlineLevel="2" x14ac:dyDescent="0.3">
      <c r="B175" s="52"/>
      <c r="C175" s="70" t="s">
        <v>344</v>
      </c>
      <c r="D175" s="71" t="s">
        <v>345</v>
      </c>
      <c r="E175" s="20">
        <f t="shared" si="39"/>
        <v>0</v>
      </c>
      <c r="F175" s="38"/>
      <c r="G175" s="67"/>
      <c r="H175" s="127"/>
      <c r="I175" s="67"/>
      <c r="J175" s="68"/>
      <c r="K175" s="39" t="s">
        <v>25</v>
      </c>
      <c r="L175" s="139">
        <f t="shared" si="49"/>
        <v>0</v>
      </c>
      <c r="N175" s="139">
        <f t="shared" si="50"/>
        <v>0</v>
      </c>
      <c r="O175" s="140">
        <f t="shared" si="51"/>
        <v>0</v>
      </c>
    </row>
    <row r="176" spans="2:17" ht="15.6" hidden="1" outlineLevel="2" x14ac:dyDescent="0.3">
      <c r="B176" s="52"/>
      <c r="C176" s="70" t="s">
        <v>346</v>
      </c>
      <c r="D176" s="71" t="s">
        <v>347</v>
      </c>
      <c r="E176" s="20">
        <f t="shared" si="39"/>
        <v>0</v>
      </c>
      <c r="F176" s="38"/>
      <c r="G176" s="67"/>
      <c r="H176" s="127"/>
      <c r="I176" s="67"/>
      <c r="J176" s="68"/>
      <c r="K176" s="39" t="s">
        <v>25</v>
      </c>
      <c r="L176" s="139">
        <f t="shared" si="49"/>
        <v>0</v>
      </c>
      <c r="N176" s="139">
        <f t="shared" si="50"/>
        <v>0</v>
      </c>
      <c r="O176" s="140">
        <f t="shared" si="51"/>
        <v>0</v>
      </c>
    </row>
    <row r="177" spans="2:17" ht="15.75" hidden="1" customHeight="1" collapsed="1" x14ac:dyDescent="0.3">
      <c r="B177" s="408" t="s">
        <v>348</v>
      </c>
      <c r="C177" s="409"/>
      <c r="D177" s="28" t="s">
        <v>349</v>
      </c>
      <c r="E177" s="20">
        <f t="shared" si="39"/>
        <v>0</v>
      </c>
      <c r="F177" s="89">
        <f>SUM(F178)</f>
        <v>0</v>
      </c>
      <c r="G177" s="88">
        <f>SUM(G178)</f>
        <v>0</v>
      </c>
      <c r="H177" s="104"/>
      <c r="I177" s="88">
        <f>SUM(I178)</f>
        <v>0</v>
      </c>
      <c r="J177" s="88">
        <f>SUM(J178)</f>
        <v>0</v>
      </c>
      <c r="K177" s="90" t="s">
        <v>25</v>
      </c>
      <c r="Q177" s="1">
        <v>0</v>
      </c>
    </row>
    <row r="178" spans="2:17" ht="15" hidden="1" customHeight="1" outlineLevel="1" x14ac:dyDescent="0.3">
      <c r="B178" s="440" t="s">
        <v>350</v>
      </c>
      <c r="C178" s="441"/>
      <c r="D178" s="28" t="s">
        <v>351</v>
      </c>
      <c r="E178" s="20">
        <f t="shared" si="39"/>
        <v>0</v>
      </c>
      <c r="F178" s="132">
        <f>F179</f>
        <v>0</v>
      </c>
      <c r="G178" s="133">
        <f>G179</f>
        <v>0</v>
      </c>
      <c r="H178" s="22">
        <v>0</v>
      </c>
      <c r="I178" s="133">
        <f>I179</f>
        <v>0</v>
      </c>
      <c r="J178" s="133">
        <f>J179</f>
        <v>0</v>
      </c>
      <c r="K178" s="39" t="s">
        <v>25</v>
      </c>
      <c r="L178" s="139">
        <f t="shared" ref="L178:L179" si="52">E178-G178-H178-I178</f>
        <v>0</v>
      </c>
      <c r="N178" s="139">
        <f t="shared" ref="N178:N179" si="53">G178+H178+M178</f>
        <v>0</v>
      </c>
      <c r="O178" s="140">
        <f t="shared" ref="O178:O179" si="54">E178-G178-H178-M178</f>
        <v>0</v>
      </c>
    </row>
    <row r="179" spans="2:17" ht="31.2" hidden="1" outlineLevel="2" x14ac:dyDescent="0.3">
      <c r="B179" s="52"/>
      <c r="C179" s="62" t="s">
        <v>352</v>
      </c>
      <c r="D179" s="61" t="s">
        <v>353</v>
      </c>
      <c r="E179" s="20">
        <f t="shared" si="39"/>
        <v>0</v>
      </c>
      <c r="F179" s="91"/>
      <c r="G179" s="92"/>
      <c r="H179" s="127"/>
      <c r="I179" s="91"/>
      <c r="J179" s="92"/>
      <c r="K179" s="39" t="s">
        <v>25</v>
      </c>
      <c r="L179" s="139">
        <f t="shared" si="52"/>
        <v>0</v>
      </c>
      <c r="N179" s="139">
        <f t="shared" si="53"/>
        <v>0</v>
      </c>
      <c r="O179" s="140">
        <f t="shared" si="54"/>
        <v>0</v>
      </c>
    </row>
    <row r="180" spans="2:17" ht="16.5" hidden="1" customHeight="1" collapsed="1" x14ac:dyDescent="0.3">
      <c r="B180" s="408" t="s">
        <v>354</v>
      </c>
      <c r="C180" s="409"/>
      <c r="D180" s="28" t="s">
        <v>355</v>
      </c>
      <c r="E180" s="20">
        <f t="shared" si="39"/>
        <v>0</v>
      </c>
      <c r="F180" s="77">
        <f>SUM(F181,F183)</f>
        <v>0</v>
      </c>
      <c r="G180" s="76">
        <f>SUM(G181,G183)</f>
        <v>0</v>
      </c>
      <c r="H180" s="69"/>
      <c r="I180" s="76">
        <f>SUM(I181,I183)</f>
        <v>0</v>
      </c>
      <c r="J180" s="76">
        <f>SUM(J181,J183)</f>
        <v>0</v>
      </c>
      <c r="K180" s="82"/>
      <c r="Q180" s="1">
        <v>0</v>
      </c>
    </row>
    <row r="181" spans="2:17" ht="15.6" hidden="1" outlineLevel="1" x14ac:dyDescent="0.3">
      <c r="B181" s="442" t="s">
        <v>356</v>
      </c>
      <c r="C181" s="443"/>
      <c r="D181" s="28" t="s">
        <v>357</v>
      </c>
      <c r="E181" s="20">
        <f t="shared" si="39"/>
        <v>0</v>
      </c>
      <c r="F181" s="59">
        <f>F182</f>
        <v>0</v>
      </c>
      <c r="G181" s="51">
        <f>G182</f>
        <v>0</v>
      </c>
      <c r="H181" s="22">
        <v>0</v>
      </c>
      <c r="I181" s="51">
        <f>I182</f>
        <v>0</v>
      </c>
      <c r="J181" s="51">
        <f>J182</f>
        <v>0</v>
      </c>
      <c r="K181" s="27"/>
      <c r="L181" s="139">
        <f t="shared" ref="L181:L185" si="55">E181-G181-H181-I181</f>
        <v>0</v>
      </c>
      <c r="N181" s="139">
        <f t="shared" ref="N181:N185" si="56">G181+H181+M181</f>
        <v>0</v>
      </c>
      <c r="O181" s="140">
        <f t="shared" ref="O181:O185" si="57">E181-G181-H181-M181</f>
        <v>0</v>
      </c>
    </row>
    <row r="182" spans="2:17" ht="15.6" hidden="1" outlineLevel="2" x14ac:dyDescent="0.3">
      <c r="B182" s="52"/>
      <c r="C182" s="70" t="s">
        <v>358</v>
      </c>
      <c r="D182" s="71" t="s">
        <v>359</v>
      </c>
      <c r="E182" s="20">
        <f t="shared" si="39"/>
        <v>0</v>
      </c>
      <c r="F182" s="38"/>
      <c r="G182" s="67"/>
      <c r="H182" s="127"/>
      <c r="I182" s="67"/>
      <c r="J182" s="68"/>
      <c r="K182" s="27"/>
      <c r="L182" s="139">
        <f t="shared" si="55"/>
        <v>0</v>
      </c>
      <c r="N182" s="139">
        <f t="shared" si="56"/>
        <v>0</v>
      </c>
      <c r="O182" s="140">
        <f t="shared" si="57"/>
        <v>0</v>
      </c>
    </row>
    <row r="183" spans="2:17" ht="15.6" hidden="1" outlineLevel="1" x14ac:dyDescent="0.3">
      <c r="B183" s="444" t="s">
        <v>360</v>
      </c>
      <c r="C183" s="445"/>
      <c r="D183" s="28" t="s">
        <v>361</v>
      </c>
      <c r="E183" s="20">
        <f t="shared" si="39"/>
        <v>0</v>
      </c>
      <c r="F183" s="59">
        <f>F184</f>
        <v>0</v>
      </c>
      <c r="G183" s="51">
        <f>G184</f>
        <v>0</v>
      </c>
      <c r="H183" s="22">
        <v>0</v>
      </c>
      <c r="I183" s="51">
        <f>I184</f>
        <v>0</v>
      </c>
      <c r="J183" s="51">
        <f>J184</f>
        <v>0</v>
      </c>
      <c r="K183" s="93"/>
      <c r="L183" s="139">
        <f t="shared" si="55"/>
        <v>0</v>
      </c>
      <c r="N183" s="139">
        <f t="shared" si="56"/>
        <v>0</v>
      </c>
      <c r="O183" s="140">
        <f t="shared" si="57"/>
        <v>0</v>
      </c>
    </row>
    <row r="184" spans="2:17" ht="15.6" hidden="1" outlineLevel="2" x14ac:dyDescent="0.3">
      <c r="B184" s="85"/>
      <c r="C184" s="94" t="s">
        <v>362</v>
      </c>
      <c r="D184" s="71" t="s">
        <v>363</v>
      </c>
      <c r="E184" s="20">
        <f t="shared" si="39"/>
        <v>0</v>
      </c>
      <c r="F184" s="38"/>
      <c r="G184" s="67"/>
      <c r="H184" s="127"/>
      <c r="I184" s="67"/>
      <c r="J184" s="68"/>
      <c r="K184" s="27"/>
      <c r="L184" s="139">
        <f t="shared" si="55"/>
        <v>0</v>
      </c>
      <c r="N184" s="139">
        <f t="shared" si="56"/>
        <v>0</v>
      </c>
      <c r="O184" s="140">
        <f t="shared" si="57"/>
        <v>0</v>
      </c>
    </row>
    <row r="185" spans="2:17" ht="18" customHeight="1" collapsed="1" x14ac:dyDescent="0.3">
      <c r="B185" s="404" t="s">
        <v>364</v>
      </c>
      <c r="C185" s="405"/>
      <c r="D185" s="51"/>
      <c r="E185" s="217">
        <f t="shared" si="39"/>
        <v>440</v>
      </c>
      <c r="F185" s="50">
        <f t="shared" ref="F185:J185" si="58">SUM(F186,F191,F203,F260,F272,F275)</f>
        <v>174</v>
      </c>
      <c r="G185" s="49">
        <f t="shared" si="58"/>
        <v>160</v>
      </c>
      <c r="H185" s="49">
        <f t="shared" si="58"/>
        <v>0</v>
      </c>
      <c r="I185" s="49">
        <f t="shared" si="58"/>
        <v>280</v>
      </c>
      <c r="J185" s="49">
        <f t="shared" si="58"/>
        <v>0</v>
      </c>
      <c r="K185" s="124"/>
      <c r="L185" s="139">
        <f t="shared" si="55"/>
        <v>0</v>
      </c>
      <c r="N185" s="139">
        <f t="shared" si="56"/>
        <v>160</v>
      </c>
      <c r="O185" s="140">
        <f t="shared" si="57"/>
        <v>280</v>
      </c>
      <c r="Q185" s="1">
        <v>440</v>
      </c>
    </row>
    <row r="186" spans="2:17" ht="32.25" hidden="1" customHeight="1" x14ac:dyDescent="0.3">
      <c r="B186" s="408" t="s">
        <v>365</v>
      </c>
      <c r="C186" s="409"/>
      <c r="D186" s="28" t="s">
        <v>366</v>
      </c>
      <c r="E186" s="20">
        <f t="shared" si="39"/>
        <v>0</v>
      </c>
      <c r="F186" s="77">
        <f>F187</f>
        <v>0</v>
      </c>
      <c r="G186" s="76">
        <f>G187</f>
        <v>0</v>
      </c>
      <c r="H186" s="76">
        <f>H187</f>
        <v>0</v>
      </c>
      <c r="I186" s="76">
        <f>I187</f>
        <v>0</v>
      </c>
      <c r="J186" s="76">
        <f>J187</f>
        <v>0</v>
      </c>
      <c r="K186" s="82"/>
      <c r="Q186" s="1">
        <v>0</v>
      </c>
    </row>
    <row r="187" spans="2:17" ht="15.6" hidden="1" outlineLevel="1" x14ac:dyDescent="0.3">
      <c r="B187" s="52" t="s">
        <v>367</v>
      </c>
      <c r="C187" s="70"/>
      <c r="D187" s="28" t="s">
        <v>368</v>
      </c>
      <c r="E187" s="20">
        <f t="shared" si="39"/>
        <v>0</v>
      </c>
      <c r="F187" s="59">
        <f>SUM(F188:F190)</f>
        <v>0</v>
      </c>
      <c r="G187" s="51">
        <f>SUM(G188:G190)</f>
        <v>0</v>
      </c>
      <c r="H187" s="22">
        <v>0</v>
      </c>
      <c r="I187" s="51">
        <f>SUM(I188:I190)</f>
        <v>0</v>
      </c>
      <c r="J187" s="51">
        <f>SUM(J188:J190)</f>
        <v>0</v>
      </c>
      <c r="K187" s="39" t="s">
        <v>25</v>
      </c>
      <c r="L187" s="139">
        <f t="shared" ref="L187:L190" si="59">E187-G187-H187-I187</f>
        <v>0</v>
      </c>
      <c r="N187" s="139">
        <f t="shared" ref="N187:N190" si="60">G187+H187+M187</f>
        <v>0</v>
      </c>
      <c r="O187" s="140">
        <f t="shared" ref="O187:O190" si="61">E187-G187-H187-M187</f>
        <v>0</v>
      </c>
      <c r="Q187" s="1">
        <v>0</v>
      </c>
    </row>
    <row r="188" spans="2:17" ht="15.6" hidden="1" outlineLevel="2" x14ac:dyDescent="0.3">
      <c r="B188" s="84"/>
      <c r="C188" s="83" t="s">
        <v>369</v>
      </c>
      <c r="D188" s="71" t="s">
        <v>370</v>
      </c>
      <c r="E188" s="20">
        <f t="shared" si="39"/>
        <v>0</v>
      </c>
      <c r="F188" s="38"/>
      <c r="G188" s="67"/>
      <c r="H188" s="127"/>
      <c r="I188" s="67"/>
      <c r="J188" s="68"/>
      <c r="K188" s="39" t="s">
        <v>25</v>
      </c>
      <c r="L188" s="139">
        <f t="shared" si="59"/>
        <v>0</v>
      </c>
      <c r="N188" s="139">
        <f t="shared" si="60"/>
        <v>0</v>
      </c>
      <c r="O188" s="140">
        <f t="shared" si="61"/>
        <v>0</v>
      </c>
      <c r="Q188" s="1">
        <v>0</v>
      </c>
    </row>
    <row r="189" spans="2:17" ht="15" hidden="1" customHeight="1" outlineLevel="2" x14ac:dyDescent="0.3">
      <c r="B189" s="84"/>
      <c r="C189" s="95" t="s">
        <v>371</v>
      </c>
      <c r="D189" s="71" t="s">
        <v>372</v>
      </c>
      <c r="E189" s="20">
        <f t="shared" si="39"/>
        <v>0</v>
      </c>
      <c r="F189" s="38"/>
      <c r="G189" s="67"/>
      <c r="H189" s="127"/>
      <c r="I189" s="67"/>
      <c r="J189" s="68"/>
      <c r="K189" s="39" t="s">
        <v>25</v>
      </c>
      <c r="L189" s="139">
        <f t="shared" si="59"/>
        <v>0</v>
      </c>
      <c r="N189" s="139">
        <f t="shared" si="60"/>
        <v>0</v>
      </c>
      <c r="O189" s="140">
        <f t="shared" si="61"/>
        <v>0</v>
      </c>
      <c r="Q189" s="1">
        <v>0</v>
      </c>
    </row>
    <row r="190" spans="2:17" ht="15.6" hidden="1" outlineLevel="2" x14ac:dyDescent="0.3">
      <c r="B190" s="84"/>
      <c r="C190" s="95" t="s">
        <v>373</v>
      </c>
      <c r="D190" s="71" t="s">
        <v>374</v>
      </c>
      <c r="E190" s="20">
        <f t="shared" si="39"/>
        <v>0</v>
      </c>
      <c r="F190" s="38"/>
      <c r="G190" s="67"/>
      <c r="H190" s="127"/>
      <c r="I190" s="67"/>
      <c r="J190" s="68"/>
      <c r="K190" s="39" t="s">
        <v>25</v>
      </c>
      <c r="L190" s="139">
        <f t="shared" si="59"/>
        <v>0</v>
      </c>
      <c r="N190" s="139">
        <f t="shared" si="60"/>
        <v>0</v>
      </c>
      <c r="O190" s="140">
        <f t="shared" si="61"/>
        <v>0</v>
      </c>
      <c r="Q190" s="1">
        <v>0</v>
      </c>
    </row>
    <row r="191" spans="2:17" ht="16.5" hidden="1" customHeight="1" collapsed="1" x14ac:dyDescent="0.3">
      <c r="B191" s="408" t="s">
        <v>375</v>
      </c>
      <c r="C191" s="409"/>
      <c r="D191" s="28" t="s">
        <v>376</v>
      </c>
      <c r="E191" s="20">
        <f t="shared" si="39"/>
        <v>0</v>
      </c>
      <c r="F191" s="77">
        <f>F192</f>
        <v>0</v>
      </c>
      <c r="G191" s="76">
        <f>G192</f>
        <v>0</v>
      </c>
      <c r="H191" s="76">
        <f>H192</f>
        <v>0</v>
      </c>
      <c r="I191" s="76">
        <f>I192</f>
        <v>0</v>
      </c>
      <c r="J191" s="76">
        <f>J192</f>
        <v>0</v>
      </c>
      <c r="K191" s="82"/>
      <c r="Q191" s="1">
        <v>0</v>
      </c>
    </row>
    <row r="192" spans="2:17" ht="15" hidden="1" customHeight="1" outlineLevel="1" x14ac:dyDescent="0.3">
      <c r="B192" s="434" t="s">
        <v>377</v>
      </c>
      <c r="C192" s="435"/>
      <c r="D192" s="28" t="s">
        <v>271</v>
      </c>
      <c r="E192" s="20">
        <f t="shared" si="39"/>
        <v>0</v>
      </c>
      <c r="F192" s="59">
        <f>SUM(F193:F202)</f>
        <v>0</v>
      </c>
      <c r="G192" s="51">
        <f>SUM(G193:G202)</f>
        <v>0</v>
      </c>
      <c r="H192" s="22">
        <v>0</v>
      </c>
      <c r="I192" s="51">
        <f>SUM(I193:I202)</f>
        <v>0</v>
      </c>
      <c r="J192" s="51">
        <f>SUM(J193:J202)</f>
        <v>0</v>
      </c>
      <c r="K192" s="39" t="s">
        <v>25</v>
      </c>
      <c r="L192" s="139">
        <f t="shared" ref="L192:L202" si="62">E192-G192-H192-I192</f>
        <v>0</v>
      </c>
      <c r="N192" s="139">
        <f t="shared" ref="N192:N202" si="63">G192+H192+M192</f>
        <v>0</v>
      </c>
      <c r="O192" s="140">
        <f t="shared" ref="O192:O202" si="64">E192-G192-H192-M192</f>
        <v>0</v>
      </c>
      <c r="Q192" s="1">
        <v>0</v>
      </c>
    </row>
    <row r="193" spans="2:17" ht="15" hidden="1" customHeight="1" outlineLevel="2" x14ac:dyDescent="0.3">
      <c r="B193" s="52"/>
      <c r="C193" s="74" t="s">
        <v>378</v>
      </c>
      <c r="D193" s="71" t="s">
        <v>379</v>
      </c>
      <c r="E193" s="20">
        <f t="shared" si="39"/>
        <v>0</v>
      </c>
      <c r="F193" s="38"/>
      <c r="G193" s="67"/>
      <c r="H193" s="127"/>
      <c r="I193" s="67"/>
      <c r="J193" s="68"/>
      <c r="K193" s="39" t="s">
        <v>25</v>
      </c>
      <c r="L193" s="139">
        <f t="shared" si="62"/>
        <v>0</v>
      </c>
      <c r="N193" s="139">
        <f t="shared" si="63"/>
        <v>0</v>
      </c>
      <c r="O193" s="140">
        <f t="shared" si="64"/>
        <v>0</v>
      </c>
      <c r="Q193" s="1">
        <v>0</v>
      </c>
    </row>
    <row r="194" spans="2:17" ht="15.6" hidden="1" outlineLevel="2" x14ac:dyDescent="0.3">
      <c r="B194" s="52"/>
      <c r="C194" s="74" t="s">
        <v>380</v>
      </c>
      <c r="D194" s="71" t="s">
        <v>381</v>
      </c>
      <c r="E194" s="20">
        <f t="shared" si="39"/>
        <v>0</v>
      </c>
      <c r="F194" s="38"/>
      <c r="G194" s="67"/>
      <c r="H194" s="127"/>
      <c r="I194" s="67"/>
      <c r="J194" s="68"/>
      <c r="K194" s="39" t="s">
        <v>25</v>
      </c>
      <c r="L194" s="139">
        <f t="shared" si="62"/>
        <v>0</v>
      </c>
      <c r="N194" s="139">
        <f t="shared" si="63"/>
        <v>0</v>
      </c>
      <c r="O194" s="140">
        <f t="shared" si="64"/>
        <v>0</v>
      </c>
      <c r="Q194" s="1">
        <v>0</v>
      </c>
    </row>
    <row r="195" spans="2:17" ht="15.6" hidden="1" outlineLevel="2" x14ac:dyDescent="0.3">
      <c r="B195" s="52"/>
      <c r="C195" s="74" t="s">
        <v>382</v>
      </c>
      <c r="D195" s="71" t="s">
        <v>383</v>
      </c>
      <c r="E195" s="20">
        <f t="shared" si="39"/>
        <v>0</v>
      </c>
      <c r="F195" s="38"/>
      <c r="G195" s="67"/>
      <c r="H195" s="127"/>
      <c r="I195" s="67"/>
      <c r="J195" s="68"/>
      <c r="K195" s="39" t="s">
        <v>25</v>
      </c>
      <c r="L195" s="139">
        <f t="shared" si="62"/>
        <v>0</v>
      </c>
      <c r="N195" s="139">
        <f t="shared" si="63"/>
        <v>0</v>
      </c>
      <c r="O195" s="140">
        <f t="shared" si="64"/>
        <v>0</v>
      </c>
      <c r="Q195" s="1">
        <v>0</v>
      </c>
    </row>
    <row r="196" spans="2:17" ht="15.6" hidden="1" outlineLevel="2" x14ac:dyDescent="0.3">
      <c r="B196" s="52"/>
      <c r="C196" s="74" t="s">
        <v>384</v>
      </c>
      <c r="D196" s="71" t="s">
        <v>385</v>
      </c>
      <c r="E196" s="20">
        <f t="shared" si="39"/>
        <v>0</v>
      </c>
      <c r="F196" s="38"/>
      <c r="G196" s="67"/>
      <c r="H196" s="127"/>
      <c r="I196" s="67"/>
      <c r="J196" s="68"/>
      <c r="K196" s="39" t="s">
        <v>25</v>
      </c>
      <c r="L196" s="139">
        <f t="shared" si="62"/>
        <v>0</v>
      </c>
      <c r="N196" s="139">
        <f t="shared" si="63"/>
        <v>0</v>
      </c>
      <c r="O196" s="140">
        <f t="shared" si="64"/>
        <v>0</v>
      </c>
      <c r="Q196" s="1">
        <v>0</v>
      </c>
    </row>
    <row r="197" spans="2:17" ht="15" hidden="1" customHeight="1" outlineLevel="2" x14ac:dyDescent="0.3">
      <c r="B197" s="52"/>
      <c r="C197" s="74" t="s">
        <v>386</v>
      </c>
      <c r="D197" s="71" t="s">
        <v>387</v>
      </c>
      <c r="E197" s="20">
        <f t="shared" si="39"/>
        <v>0</v>
      </c>
      <c r="F197" s="38"/>
      <c r="G197" s="67"/>
      <c r="H197" s="127"/>
      <c r="I197" s="67"/>
      <c r="J197" s="68"/>
      <c r="K197" s="39"/>
      <c r="L197" s="139">
        <f t="shared" si="62"/>
        <v>0</v>
      </c>
      <c r="N197" s="139">
        <f t="shared" si="63"/>
        <v>0</v>
      </c>
      <c r="O197" s="140">
        <f t="shared" si="64"/>
        <v>0</v>
      </c>
      <c r="Q197" s="1">
        <v>0</v>
      </c>
    </row>
    <row r="198" spans="2:17" ht="15.6" hidden="1" outlineLevel="2" x14ac:dyDescent="0.3">
      <c r="B198" s="75"/>
      <c r="C198" s="74" t="s">
        <v>388</v>
      </c>
      <c r="D198" s="71" t="s">
        <v>389</v>
      </c>
      <c r="E198" s="20">
        <f t="shared" si="39"/>
        <v>0</v>
      </c>
      <c r="F198" s="38"/>
      <c r="G198" s="67"/>
      <c r="H198" s="127"/>
      <c r="I198" s="67"/>
      <c r="J198" s="68"/>
      <c r="K198" s="39" t="s">
        <v>25</v>
      </c>
      <c r="L198" s="139">
        <f t="shared" si="62"/>
        <v>0</v>
      </c>
      <c r="N198" s="139">
        <f t="shared" si="63"/>
        <v>0</v>
      </c>
      <c r="O198" s="140">
        <f t="shared" si="64"/>
        <v>0</v>
      </c>
      <c r="Q198" s="1">
        <v>0</v>
      </c>
    </row>
    <row r="199" spans="2:17" ht="15.6" hidden="1" outlineLevel="2" x14ac:dyDescent="0.3">
      <c r="B199" s="75"/>
      <c r="C199" s="74" t="s">
        <v>390</v>
      </c>
      <c r="D199" s="71" t="s">
        <v>391</v>
      </c>
      <c r="E199" s="20">
        <f t="shared" si="39"/>
        <v>0</v>
      </c>
      <c r="F199" s="38"/>
      <c r="G199" s="67"/>
      <c r="H199" s="127"/>
      <c r="I199" s="67"/>
      <c r="J199" s="68"/>
      <c r="K199" s="39" t="s">
        <v>25</v>
      </c>
      <c r="L199" s="139">
        <f t="shared" si="62"/>
        <v>0</v>
      </c>
      <c r="N199" s="139">
        <f t="shared" si="63"/>
        <v>0</v>
      </c>
      <c r="O199" s="140">
        <f t="shared" si="64"/>
        <v>0</v>
      </c>
      <c r="Q199" s="1">
        <v>0</v>
      </c>
    </row>
    <row r="200" spans="2:17" ht="15.6" hidden="1" outlineLevel="2" x14ac:dyDescent="0.3">
      <c r="B200" s="75"/>
      <c r="C200" s="83" t="s">
        <v>392</v>
      </c>
      <c r="D200" s="71" t="s">
        <v>393</v>
      </c>
      <c r="E200" s="20">
        <f t="shared" si="39"/>
        <v>0</v>
      </c>
      <c r="F200" s="38"/>
      <c r="G200" s="67"/>
      <c r="H200" s="127"/>
      <c r="I200" s="67"/>
      <c r="J200" s="68"/>
      <c r="K200" s="39" t="s">
        <v>25</v>
      </c>
      <c r="L200" s="139">
        <f t="shared" si="62"/>
        <v>0</v>
      </c>
      <c r="N200" s="139">
        <f t="shared" si="63"/>
        <v>0</v>
      </c>
      <c r="O200" s="140">
        <f t="shared" si="64"/>
        <v>0</v>
      </c>
      <c r="Q200" s="1">
        <v>0</v>
      </c>
    </row>
    <row r="201" spans="2:17" ht="15.6" hidden="1" outlineLevel="2" x14ac:dyDescent="0.3">
      <c r="B201" s="75"/>
      <c r="C201" s="83" t="s">
        <v>394</v>
      </c>
      <c r="D201" s="71" t="s">
        <v>395</v>
      </c>
      <c r="E201" s="20">
        <f t="shared" si="39"/>
        <v>0</v>
      </c>
      <c r="F201" s="38"/>
      <c r="G201" s="67"/>
      <c r="H201" s="127"/>
      <c r="I201" s="67"/>
      <c r="J201" s="68"/>
      <c r="K201" s="39" t="s">
        <v>25</v>
      </c>
      <c r="L201" s="139">
        <f t="shared" si="62"/>
        <v>0</v>
      </c>
      <c r="N201" s="139">
        <f t="shared" si="63"/>
        <v>0</v>
      </c>
      <c r="O201" s="140">
        <f t="shared" si="64"/>
        <v>0</v>
      </c>
      <c r="Q201" s="1">
        <v>0</v>
      </c>
    </row>
    <row r="202" spans="2:17" ht="15.6" hidden="1" outlineLevel="2" x14ac:dyDescent="0.3">
      <c r="B202" s="75"/>
      <c r="C202" s="83" t="s">
        <v>396</v>
      </c>
      <c r="D202" s="71" t="s">
        <v>397</v>
      </c>
      <c r="E202" s="20">
        <f t="shared" si="39"/>
        <v>0</v>
      </c>
      <c r="F202" s="38"/>
      <c r="G202" s="67"/>
      <c r="H202" s="127"/>
      <c r="I202" s="67"/>
      <c r="J202" s="68"/>
      <c r="K202" s="39"/>
      <c r="L202" s="139">
        <f t="shared" si="62"/>
        <v>0</v>
      </c>
      <c r="N202" s="139">
        <f t="shared" si="63"/>
        <v>0</v>
      </c>
      <c r="O202" s="140">
        <f t="shared" si="64"/>
        <v>0</v>
      </c>
      <c r="Q202" s="1">
        <v>0</v>
      </c>
    </row>
    <row r="203" spans="2:17" ht="51.75" hidden="1" customHeight="1" collapsed="1" x14ac:dyDescent="0.3">
      <c r="B203" s="408" t="s">
        <v>398</v>
      </c>
      <c r="C203" s="409"/>
      <c r="D203" s="96">
        <v>56</v>
      </c>
      <c r="E203" s="20">
        <f t="shared" ref="E203:E264" si="65">SUM(G203:J203)</f>
        <v>0</v>
      </c>
      <c r="F203" s="77">
        <f>SUM(F204+F208)</f>
        <v>0</v>
      </c>
      <c r="G203" s="76">
        <f>SUM(G204+G208+G240)</f>
        <v>0</v>
      </c>
      <c r="H203" s="76">
        <f>SUM(H204+H208+H240)</f>
        <v>0</v>
      </c>
      <c r="I203" s="76">
        <f>SUM(I204+I208+I240)</f>
        <v>0</v>
      </c>
      <c r="J203" s="76">
        <f>SUM(J204+J208+J240)</f>
        <v>0</v>
      </c>
      <c r="K203" s="82"/>
      <c r="Q203" s="1">
        <v>0</v>
      </c>
    </row>
    <row r="204" spans="2:17" ht="15" hidden="1" customHeight="1" outlineLevel="1" x14ac:dyDescent="0.3">
      <c r="B204" s="436" t="s">
        <v>399</v>
      </c>
      <c r="C204" s="437"/>
      <c r="D204" s="71" t="s">
        <v>400</v>
      </c>
      <c r="E204" s="20">
        <f t="shared" si="65"/>
        <v>0</v>
      </c>
      <c r="F204" s="59">
        <f>SUM(F205:F207)</f>
        <v>0</v>
      </c>
      <c r="G204" s="51">
        <f>SUM(G205:G207)</f>
        <v>0</v>
      </c>
      <c r="H204" s="22">
        <v>0</v>
      </c>
      <c r="I204" s="51">
        <f>SUM(I205:I207)</f>
        <v>0</v>
      </c>
      <c r="J204" s="51">
        <f>SUM(J205:J207)</f>
        <v>0</v>
      </c>
      <c r="K204" s="39" t="s">
        <v>25</v>
      </c>
      <c r="L204" s="139">
        <f t="shared" ref="L204:L267" si="66">E204-G204-H204-I204</f>
        <v>0</v>
      </c>
      <c r="N204" s="139">
        <f t="shared" ref="N204:N267" si="67">G204+H204+M204</f>
        <v>0</v>
      </c>
      <c r="O204" s="140">
        <f t="shared" ref="O204:O267" si="68">E204-G204-H204-M204</f>
        <v>0</v>
      </c>
      <c r="Q204" s="1">
        <v>0</v>
      </c>
    </row>
    <row r="205" spans="2:17" ht="15" hidden="1" customHeight="1" outlineLevel="2" x14ac:dyDescent="0.3">
      <c r="B205" s="85"/>
      <c r="C205" s="97" t="s">
        <v>401</v>
      </c>
      <c r="D205" s="98" t="s">
        <v>402</v>
      </c>
      <c r="E205" s="20">
        <f t="shared" si="65"/>
        <v>0</v>
      </c>
      <c r="F205" s="38"/>
      <c r="G205" s="67"/>
      <c r="H205" s="127"/>
      <c r="I205" s="67"/>
      <c r="J205" s="68"/>
      <c r="K205" s="39" t="s">
        <v>25</v>
      </c>
      <c r="L205" s="139">
        <f t="shared" si="66"/>
        <v>0</v>
      </c>
      <c r="N205" s="139">
        <f t="shared" si="67"/>
        <v>0</v>
      </c>
      <c r="O205" s="140">
        <f t="shared" si="68"/>
        <v>0</v>
      </c>
      <c r="Q205" s="1">
        <v>0</v>
      </c>
    </row>
    <row r="206" spans="2:17" ht="15.6" hidden="1" outlineLevel="2" x14ac:dyDescent="0.3">
      <c r="B206" s="85"/>
      <c r="C206" s="97" t="s">
        <v>403</v>
      </c>
      <c r="D206" s="98" t="s">
        <v>404</v>
      </c>
      <c r="E206" s="20">
        <f t="shared" si="65"/>
        <v>0</v>
      </c>
      <c r="F206" s="38"/>
      <c r="G206" s="67"/>
      <c r="H206" s="127"/>
      <c r="I206" s="67"/>
      <c r="J206" s="68"/>
      <c r="K206" s="39" t="s">
        <v>25</v>
      </c>
      <c r="L206" s="139">
        <f t="shared" si="66"/>
        <v>0</v>
      </c>
      <c r="N206" s="139">
        <f t="shared" si="67"/>
        <v>0</v>
      </c>
      <c r="O206" s="140">
        <f t="shared" si="68"/>
        <v>0</v>
      </c>
      <c r="Q206" s="1">
        <v>0</v>
      </c>
    </row>
    <row r="207" spans="2:17" ht="15.6" hidden="1" outlineLevel="2" x14ac:dyDescent="0.3">
      <c r="B207" s="85"/>
      <c r="C207" s="97" t="s">
        <v>405</v>
      </c>
      <c r="D207" s="98" t="s">
        <v>406</v>
      </c>
      <c r="E207" s="20">
        <f t="shared" si="65"/>
        <v>0</v>
      </c>
      <c r="F207" s="38"/>
      <c r="G207" s="67"/>
      <c r="H207" s="127"/>
      <c r="I207" s="67"/>
      <c r="J207" s="68"/>
      <c r="K207" s="39" t="s">
        <v>25</v>
      </c>
      <c r="L207" s="139">
        <f t="shared" si="66"/>
        <v>0</v>
      </c>
      <c r="N207" s="139">
        <f t="shared" si="67"/>
        <v>0</v>
      </c>
      <c r="O207" s="140">
        <f t="shared" si="68"/>
        <v>0</v>
      </c>
      <c r="Q207" s="1">
        <v>0</v>
      </c>
    </row>
    <row r="208" spans="2:17" ht="15" hidden="1" customHeight="1" outlineLevel="1" x14ac:dyDescent="0.3">
      <c r="B208" s="438" t="s">
        <v>407</v>
      </c>
      <c r="C208" s="439"/>
      <c r="D208" s="79" t="s">
        <v>408</v>
      </c>
      <c r="E208" s="20">
        <f t="shared" si="65"/>
        <v>0</v>
      </c>
      <c r="F208" s="59">
        <f>SUM(F209:F211)</f>
        <v>0</v>
      </c>
      <c r="G208" s="51">
        <f>SUM(G209:G211)</f>
        <v>0</v>
      </c>
      <c r="H208" s="22">
        <v>0</v>
      </c>
      <c r="I208" s="51">
        <f>SUM(I209:I211)</f>
        <v>0</v>
      </c>
      <c r="J208" s="51">
        <f>SUM(J209:J211)</f>
        <v>0</v>
      </c>
      <c r="K208" s="39" t="s">
        <v>25</v>
      </c>
      <c r="L208" s="139">
        <f t="shared" si="66"/>
        <v>0</v>
      </c>
      <c r="N208" s="139">
        <f t="shared" si="67"/>
        <v>0</v>
      </c>
      <c r="O208" s="140">
        <f t="shared" si="68"/>
        <v>0</v>
      </c>
      <c r="Q208" s="1">
        <v>0</v>
      </c>
    </row>
    <row r="209" spans="2:17" ht="15" hidden="1" customHeight="1" outlineLevel="2" x14ac:dyDescent="0.3">
      <c r="B209" s="85"/>
      <c r="C209" s="97" t="s">
        <v>401</v>
      </c>
      <c r="D209" s="98" t="s">
        <v>409</v>
      </c>
      <c r="E209" s="20">
        <f t="shared" si="65"/>
        <v>0</v>
      </c>
      <c r="F209" s="38"/>
      <c r="G209" s="67"/>
      <c r="H209" s="127"/>
      <c r="I209" s="67"/>
      <c r="J209" s="68"/>
      <c r="K209" s="39" t="s">
        <v>25</v>
      </c>
      <c r="L209" s="139">
        <f t="shared" si="66"/>
        <v>0</v>
      </c>
      <c r="N209" s="139">
        <f t="shared" si="67"/>
        <v>0</v>
      </c>
      <c r="O209" s="140">
        <f t="shared" si="68"/>
        <v>0</v>
      </c>
      <c r="Q209" s="1">
        <v>0</v>
      </c>
    </row>
    <row r="210" spans="2:17" ht="15.6" hidden="1" outlineLevel="2" x14ac:dyDescent="0.3">
      <c r="B210" s="85"/>
      <c r="C210" s="97" t="s">
        <v>403</v>
      </c>
      <c r="D210" s="98" t="s">
        <v>410</v>
      </c>
      <c r="E210" s="20">
        <f t="shared" si="65"/>
        <v>0</v>
      </c>
      <c r="F210" s="59"/>
      <c r="G210" s="51"/>
      <c r="H210" s="127"/>
      <c r="I210" s="51"/>
      <c r="J210" s="51"/>
      <c r="K210" s="39" t="s">
        <v>25</v>
      </c>
      <c r="L210" s="139">
        <f t="shared" si="66"/>
        <v>0</v>
      </c>
      <c r="N210" s="139">
        <f t="shared" si="67"/>
        <v>0</v>
      </c>
      <c r="O210" s="140">
        <f t="shared" si="68"/>
        <v>0</v>
      </c>
      <c r="Q210" s="1">
        <v>0</v>
      </c>
    </row>
    <row r="211" spans="2:17" ht="15.6" hidden="1" outlineLevel="2" x14ac:dyDescent="0.3">
      <c r="B211" s="85"/>
      <c r="C211" s="97" t="s">
        <v>411</v>
      </c>
      <c r="D211" s="98" t="s">
        <v>412</v>
      </c>
      <c r="E211" s="20">
        <f t="shared" si="65"/>
        <v>0</v>
      </c>
      <c r="F211" s="38"/>
      <c r="G211" s="67"/>
      <c r="H211" s="127"/>
      <c r="I211" s="67"/>
      <c r="J211" s="68"/>
      <c r="K211" s="39" t="s">
        <v>25</v>
      </c>
      <c r="L211" s="139">
        <f t="shared" si="66"/>
        <v>0</v>
      </c>
      <c r="N211" s="139">
        <f t="shared" si="67"/>
        <v>0</v>
      </c>
      <c r="O211" s="140">
        <f t="shared" si="68"/>
        <v>0</v>
      </c>
      <c r="Q211" s="1">
        <v>0</v>
      </c>
    </row>
    <row r="212" spans="2:17" ht="15" hidden="1" customHeight="1" outlineLevel="1" x14ac:dyDescent="0.3">
      <c r="B212" s="438" t="s">
        <v>413</v>
      </c>
      <c r="C212" s="439"/>
      <c r="D212" s="79" t="s">
        <v>414</v>
      </c>
      <c r="E212" s="20">
        <f t="shared" si="65"/>
        <v>0</v>
      </c>
      <c r="F212" s="59">
        <f>SUM(F213:F219)</f>
        <v>0</v>
      </c>
      <c r="G212" s="51">
        <f>SUM(G213:G219)</f>
        <v>0</v>
      </c>
      <c r="H212" s="22">
        <v>0</v>
      </c>
      <c r="I212" s="51">
        <f>SUM(I213:I219)</f>
        <v>0</v>
      </c>
      <c r="J212" s="51">
        <f>SUM(J213:J219)</f>
        <v>0</v>
      </c>
      <c r="K212" s="39" t="s">
        <v>25</v>
      </c>
      <c r="L212" s="139">
        <f t="shared" si="66"/>
        <v>0</v>
      </c>
      <c r="N212" s="139">
        <f t="shared" si="67"/>
        <v>0</v>
      </c>
      <c r="O212" s="140">
        <f t="shared" si="68"/>
        <v>0</v>
      </c>
      <c r="Q212" s="1">
        <v>0</v>
      </c>
    </row>
    <row r="213" spans="2:17" ht="15" hidden="1" customHeight="1" outlineLevel="2" x14ac:dyDescent="0.3">
      <c r="B213" s="85"/>
      <c r="C213" s="97" t="s">
        <v>401</v>
      </c>
      <c r="D213" s="98" t="s">
        <v>415</v>
      </c>
      <c r="E213" s="20">
        <f t="shared" si="65"/>
        <v>0</v>
      </c>
      <c r="F213" s="38"/>
      <c r="G213" s="67"/>
      <c r="H213" s="127"/>
      <c r="I213" s="67"/>
      <c r="J213" s="68"/>
      <c r="K213" s="39" t="s">
        <v>25</v>
      </c>
      <c r="L213" s="139">
        <f t="shared" si="66"/>
        <v>0</v>
      </c>
      <c r="N213" s="139">
        <f t="shared" si="67"/>
        <v>0</v>
      </c>
      <c r="O213" s="140">
        <f t="shared" si="68"/>
        <v>0</v>
      </c>
      <c r="Q213" s="1">
        <v>0</v>
      </c>
    </row>
    <row r="214" spans="2:17" ht="15.6" hidden="1" outlineLevel="2" x14ac:dyDescent="0.3">
      <c r="B214" s="85"/>
      <c r="C214" s="97" t="s">
        <v>403</v>
      </c>
      <c r="D214" s="98" t="s">
        <v>416</v>
      </c>
      <c r="E214" s="20">
        <f t="shared" si="65"/>
        <v>0</v>
      </c>
      <c r="F214" s="38"/>
      <c r="G214" s="67"/>
      <c r="H214" s="127"/>
      <c r="I214" s="67"/>
      <c r="J214" s="68"/>
      <c r="K214" s="39" t="s">
        <v>25</v>
      </c>
      <c r="L214" s="139">
        <f t="shared" si="66"/>
        <v>0</v>
      </c>
      <c r="N214" s="139">
        <f t="shared" si="67"/>
        <v>0</v>
      </c>
      <c r="O214" s="140">
        <f t="shared" si="68"/>
        <v>0</v>
      </c>
      <c r="Q214" s="1">
        <v>0</v>
      </c>
    </row>
    <row r="215" spans="2:17" ht="15.6" hidden="1" outlineLevel="2" x14ac:dyDescent="0.3">
      <c r="B215" s="85"/>
      <c r="C215" s="97" t="s">
        <v>405</v>
      </c>
      <c r="D215" s="98" t="s">
        <v>417</v>
      </c>
      <c r="E215" s="20">
        <f t="shared" si="65"/>
        <v>0</v>
      </c>
      <c r="F215" s="38"/>
      <c r="G215" s="67"/>
      <c r="H215" s="127"/>
      <c r="I215" s="67"/>
      <c r="J215" s="68"/>
      <c r="K215" s="39" t="s">
        <v>25</v>
      </c>
      <c r="L215" s="139">
        <f t="shared" si="66"/>
        <v>0</v>
      </c>
      <c r="N215" s="139">
        <f t="shared" si="67"/>
        <v>0</v>
      </c>
      <c r="O215" s="140">
        <f t="shared" si="68"/>
        <v>0</v>
      </c>
      <c r="Q215" s="1">
        <v>0</v>
      </c>
    </row>
    <row r="216" spans="2:17" ht="15" hidden="1" customHeight="1" outlineLevel="2" x14ac:dyDescent="0.3">
      <c r="B216" s="438" t="s">
        <v>418</v>
      </c>
      <c r="C216" s="439"/>
      <c r="D216" s="79" t="s">
        <v>419</v>
      </c>
      <c r="E216" s="20">
        <f t="shared" si="65"/>
        <v>0</v>
      </c>
      <c r="F216" s="38"/>
      <c r="G216" s="67"/>
      <c r="H216" s="127"/>
      <c r="I216" s="67"/>
      <c r="J216" s="68"/>
      <c r="K216" s="39" t="s">
        <v>25</v>
      </c>
      <c r="L216" s="139">
        <f t="shared" si="66"/>
        <v>0</v>
      </c>
      <c r="N216" s="139">
        <f t="shared" si="67"/>
        <v>0</v>
      </c>
      <c r="O216" s="140">
        <f t="shared" si="68"/>
        <v>0</v>
      </c>
      <c r="Q216" s="1">
        <v>0</v>
      </c>
    </row>
    <row r="217" spans="2:17" ht="15" hidden="1" customHeight="1" outlineLevel="2" x14ac:dyDescent="0.3">
      <c r="B217" s="85"/>
      <c r="C217" s="97" t="s">
        <v>401</v>
      </c>
      <c r="D217" s="98" t="s">
        <v>420</v>
      </c>
      <c r="E217" s="20">
        <f t="shared" si="65"/>
        <v>0</v>
      </c>
      <c r="F217" s="38"/>
      <c r="G217" s="67"/>
      <c r="H217" s="127"/>
      <c r="I217" s="67"/>
      <c r="J217" s="68"/>
      <c r="K217" s="39" t="s">
        <v>25</v>
      </c>
      <c r="L217" s="139">
        <f t="shared" si="66"/>
        <v>0</v>
      </c>
      <c r="N217" s="139">
        <f t="shared" si="67"/>
        <v>0</v>
      </c>
      <c r="O217" s="140">
        <f t="shared" si="68"/>
        <v>0</v>
      </c>
      <c r="Q217" s="1">
        <v>0</v>
      </c>
    </row>
    <row r="218" spans="2:17" ht="15.6" hidden="1" outlineLevel="2" x14ac:dyDescent="0.3">
      <c r="B218" s="85"/>
      <c r="C218" s="97" t="s">
        <v>403</v>
      </c>
      <c r="D218" s="98" t="s">
        <v>421</v>
      </c>
      <c r="E218" s="20">
        <f t="shared" si="65"/>
        <v>0</v>
      </c>
      <c r="F218" s="38"/>
      <c r="G218" s="67"/>
      <c r="H218" s="127"/>
      <c r="I218" s="67"/>
      <c r="J218" s="68"/>
      <c r="K218" s="39" t="s">
        <v>25</v>
      </c>
      <c r="L218" s="139">
        <f t="shared" si="66"/>
        <v>0</v>
      </c>
      <c r="N218" s="139">
        <f t="shared" si="67"/>
        <v>0</v>
      </c>
      <c r="O218" s="140">
        <f t="shared" si="68"/>
        <v>0</v>
      </c>
      <c r="Q218" s="1">
        <v>0</v>
      </c>
    </row>
    <row r="219" spans="2:17" ht="15.6" hidden="1" outlineLevel="2" x14ac:dyDescent="0.3">
      <c r="B219" s="85"/>
      <c r="C219" s="97" t="s">
        <v>405</v>
      </c>
      <c r="D219" s="98" t="s">
        <v>422</v>
      </c>
      <c r="E219" s="20">
        <f t="shared" si="65"/>
        <v>0</v>
      </c>
      <c r="F219" s="38"/>
      <c r="G219" s="67"/>
      <c r="H219" s="127"/>
      <c r="I219" s="67"/>
      <c r="J219" s="68"/>
      <c r="K219" s="39" t="s">
        <v>25</v>
      </c>
      <c r="L219" s="139">
        <f t="shared" si="66"/>
        <v>0</v>
      </c>
      <c r="N219" s="139">
        <f t="shared" si="67"/>
        <v>0</v>
      </c>
      <c r="O219" s="140">
        <f t="shared" si="68"/>
        <v>0</v>
      </c>
      <c r="Q219" s="1">
        <v>0</v>
      </c>
    </row>
    <row r="220" spans="2:17" ht="15" hidden="1" customHeight="1" outlineLevel="1" x14ac:dyDescent="0.3">
      <c r="B220" s="438" t="s">
        <v>423</v>
      </c>
      <c r="C220" s="439"/>
      <c r="D220" s="79" t="s">
        <v>424</v>
      </c>
      <c r="E220" s="20">
        <f t="shared" si="65"/>
        <v>0</v>
      </c>
      <c r="F220" s="59">
        <f>SUM(F221:F223)</f>
        <v>0</v>
      </c>
      <c r="G220" s="51">
        <f>SUM(G221:G223)</f>
        <v>0</v>
      </c>
      <c r="H220" s="22">
        <v>0</v>
      </c>
      <c r="I220" s="51">
        <f>SUM(I221:I223)</f>
        <v>0</v>
      </c>
      <c r="J220" s="51">
        <f>SUM(J221:J223)</f>
        <v>0</v>
      </c>
      <c r="K220" s="39" t="s">
        <v>25</v>
      </c>
      <c r="L220" s="139">
        <f t="shared" si="66"/>
        <v>0</v>
      </c>
      <c r="N220" s="139">
        <f t="shared" si="67"/>
        <v>0</v>
      </c>
      <c r="O220" s="140">
        <f t="shared" si="68"/>
        <v>0</v>
      </c>
      <c r="Q220" s="1">
        <v>0</v>
      </c>
    </row>
    <row r="221" spans="2:17" ht="15" hidden="1" customHeight="1" outlineLevel="2" x14ac:dyDescent="0.3">
      <c r="B221" s="85"/>
      <c r="C221" s="97" t="s">
        <v>401</v>
      </c>
      <c r="D221" s="98" t="s">
        <v>425</v>
      </c>
      <c r="E221" s="20">
        <f t="shared" si="65"/>
        <v>0</v>
      </c>
      <c r="F221" s="38"/>
      <c r="G221" s="67"/>
      <c r="H221" s="127"/>
      <c r="I221" s="67"/>
      <c r="J221" s="68"/>
      <c r="K221" s="39" t="s">
        <v>25</v>
      </c>
      <c r="L221" s="139">
        <f t="shared" si="66"/>
        <v>0</v>
      </c>
      <c r="N221" s="139">
        <f t="shared" si="67"/>
        <v>0</v>
      </c>
      <c r="O221" s="140">
        <f t="shared" si="68"/>
        <v>0</v>
      </c>
      <c r="Q221" s="1">
        <v>0</v>
      </c>
    </row>
    <row r="222" spans="2:17" ht="15.6" hidden="1" outlineLevel="2" x14ac:dyDescent="0.3">
      <c r="B222" s="85"/>
      <c r="C222" s="97" t="s">
        <v>403</v>
      </c>
      <c r="D222" s="98" t="s">
        <v>426</v>
      </c>
      <c r="E222" s="20">
        <f t="shared" si="65"/>
        <v>0</v>
      </c>
      <c r="F222" s="38"/>
      <c r="G222" s="67"/>
      <c r="H222" s="127"/>
      <c r="I222" s="67"/>
      <c r="J222" s="68"/>
      <c r="K222" s="39" t="s">
        <v>25</v>
      </c>
      <c r="L222" s="139">
        <f t="shared" si="66"/>
        <v>0</v>
      </c>
      <c r="N222" s="139">
        <f t="shared" si="67"/>
        <v>0</v>
      </c>
      <c r="O222" s="140">
        <f t="shared" si="68"/>
        <v>0</v>
      </c>
      <c r="Q222" s="1">
        <v>0</v>
      </c>
    </row>
    <row r="223" spans="2:17" ht="15.6" hidden="1" outlineLevel="2" x14ac:dyDescent="0.3">
      <c r="B223" s="85"/>
      <c r="C223" s="97" t="s">
        <v>405</v>
      </c>
      <c r="D223" s="98" t="s">
        <v>427</v>
      </c>
      <c r="E223" s="20">
        <f t="shared" si="65"/>
        <v>0</v>
      </c>
      <c r="F223" s="38"/>
      <c r="G223" s="67"/>
      <c r="H223" s="127"/>
      <c r="I223" s="67"/>
      <c r="J223" s="68"/>
      <c r="K223" s="39" t="s">
        <v>25</v>
      </c>
      <c r="L223" s="139">
        <f t="shared" si="66"/>
        <v>0</v>
      </c>
      <c r="N223" s="139">
        <f t="shared" si="67"/>
        <v>0</v>
      </c>
      <c r="O223" s="140">
        <f t="shared" si="68"/>
        <v>0</v>
      </c>
      <c r="Q223" s="1">
        <v>0</v>
      </c>
    </row>
    <row r="224" spans="2:17" ht="15" hidden="1" customHeight="1" outlineLevel="1" x14ac:dyDescent="0.3">
      <c r="B224" s="438" t="s">
        <v>428</v>
      </c>
      <c r="C224" s="439"/>
      <c r="D224" s="79" t="s">
        <v>429</v>
      </c>
      <c r="E224" s="20">
        <f t="shared" si="65"/>
        <v>0</v>
      </c>
      <c r="F224" s="59">
        <f>SUM(F225:F227)</f>
        <v>0</v>
      </c>
      <c r="G224" s="51">
        <f>SUM(G225:G227)</f>
        <v>0</v>
      </c>
      <c r="H224" s="22">
        <v>0</v>
      </c>
      <c r="I224" s="51">
        <f>SUM(I225:I227)</f>
        <v>0</v>
      </c>
      <c r="J224" s="51">
        <f>SUM(J225:J227)</f>
        <v>0</v>
      </c>
      <c r="K224" s="39" t="s">
        <v>25</v>
      </c>
      <c r="L224" s="139">
        <f t="shared" si="66"/>
        <v>0</v>
      </c>
      <c r="N224" s="139">
        <f t="shared" si="67"/>
        <v>0</v>
      </c>
      <c r="O224" s="140">
        <f t="shared" si="68"/>
        <v>0</v>
      </c>
      <c r="Q224" s="1">
        <v>0</v>
      </c>
    </row>
    <row r="225" spans="2:17" ht="15" hidden="1" customHeight="1" outlineLevel="2" x14ac:dyDescent="0.3">
      <c r="B225" s="85"/>
      <c r="C225" s="97" t="s">
        <v>401</v>
      </c>
      <c r="D225" s="98" t="s">
        <v>430</v>
      </c>
      <c r="E225" s="20">
        <f t="shared" si="65"/>
        <v>0</v>
      </c>
      <c r="F225" s="38"/>
      <c r="G225" s="67"/>
      <c r="H225" s="127"/>
      <c r="I225" s="67"/>
      <c r="J225" s="68"/>
      <c r="K225" s="39" t="s">
        <v>25</v>
      </c>
      <c r="L225" s="139">
        <f t="shared" si="66"/>
        <v>0</v>
      </c>
      <c r="N225" s="139">
        <f t="shared" si="67"/>
        <v>0</v>
      </c>
      <c r="O225" s="140">
        <f t="shared" si="68"/>
        <v>0</v>
      </c>
      <c r="Q225" s="1">
        <v>0</v>
      </c>
    </row>
    <row r="226" spans="2:17" ht="15.6" hidden="1" outlineLevel="2" x14ac:dyDescent="0.3">
      <c r="B226" s="85"/>
      <c r="C226" s="97" t="s">
        <v>403</v>
      </c>
      <c r="D226" s="98" t="s">
        <v>431</v>
      </c>
      <c r="E226" s="20">
        <f t="shared" si="65"/>
        <v>0</v>
      </c>
      <c r="F226" s="38"/>
      <c r="G226" s="67"/>
      <c r="H226" s="127"/>
      <c r="I226" s="67"/>
      <c r="J226" s="68"/>
      <c r="K226" s="39" t="s">
        <v>25</v>
      </c>
      <c r="L226" s="139">
        <f t="shared" si="66"/>
        <v>0</v>
      </c>
      <c r="N226" s="139">
        <f t="shared" si="67"/>
        <v>0</v>
      </c>
      <c r="O226" s="140">
        <f t="shared" si="68"/>
        <v>0</v>
      </c>
      <c r="Q226" s="1">
        <v>0</v>
      </c>
    </row>
    <row r="227" spans="2:17" ht="15.6" hidden="1" outlineLevel="2" x14ac:dyDescent="0.3">
      <c r="B227" s="85"/>
      <c r="C227" s="97" t="s">
        <v>405</v>
      </c>
      <c r="D227" s="98" t="s">
        <v>432</v>
      </c>
      <c r="E227" s="20">
        <f t="shared" si="65"/>
        <v>0</v>
      </c>
      <c r="F227" s="38"/>
      <c r="G227" s="67"/>
      <c r="H227" s="127"/>
      <c r="I227" s="67"/>
      <c r="J227" s="68"/>
      <c r="K227" s="39" t="s">
        <v>25</v>
      </c>
      <c r="L227" s="139">
        <f t="shared" si="66"/>
        <v>0</v>
      </c>
      <c r="N227" s="139">
        <f t="shared" si="67"/>
        <v>0</v>
      </c>
      <c r="O227" s="140">
        <f t="shared" si="68"/>
        <v>0</v>
      </c>
      <c r="Q227" s="1">
        <v>0</v>
      </c>
    </row>
    <row r="228" spans="2:17" ht="15" hidden="1" customHeight="1" outlineLevel="1" x14ac:dyDescent="0.3">
      <c r="B228" s="438" t="s">
        <v>433</v>
      </c>
      <c r="C228" s="439"/>
      <c r="D228" s="79" t="s">
        <v>434</v>
      </c>
      <c r="E228" s="20">
        <f t="shared" si="65"/>
        <v>0</v>
      </c>
      <c r="F228" s="59">
        <f>SUM(F229:F231)</f>
        <v>0</v>
      </c>
      <c r="G228" s="51">
        <f>SUM(G229:G231)</f>
        <v>0</v>
      </c>
      <c r="H228" s="22">
        <v>0</v>
      </c>
      <c r="I228" s="51">
        <f>SUM(I229:I231)</f>
        <v>0</v>
      </c>
      <c r="J228" s="51">
        <f>SUM(J229:J231)</f>
        <v>0</v>
      </c>
      <c r="K228" s="39" t="s">
        <v>25</v>
      </c>
      <c r="L228" s="139">
        <f t="shared" si="66"/>
        <v>0</v>
      </c>
      <c r="N228" s="139">
        <f t="shared" si="67"/>
        <v>0</v>
      </c>
      <c r="O228" s="140">
        <f t="shared" si="68"/>
        <v>0</v>
      </c>
      <c r="Q228" s="1">
        <v>0</v>
      </c>
    </row>
    <row r="229" spans="2:17" ht="15" hidden="1" customHeight="1" outlineLevel="2" x14ac:dyDescent="0.3">
      <c r="B229" s="85"/>
      <c r="C229" s="97" t="s">
        <v>401</v>
      </c>
      <c r="D229" s="98" t="s">
        <v>435</v>
      </c>
      <c r="E229" s="20">
        <f t="shared" si="65"/>
        <v>0</v>
      </c>
      <c r="F229" s="38"/>
      <c r="G229" s="67"/>
      <c r="H229" s="127"/>
      <c r="I229" s="67"/>
      <c r="J229" s="68"/>
      <c r="K229" s="39" t="s">
        <v>25</v>
      </c>
      <c r="L229" s="139">
        <f t="shared" si="66"/>
        <v>0</v>
      </c>
      <c r="N229" s="139">
        <f t="shared" si="67"/>
        <v>0</v>
      </c>
      <c r="O229" s="140">
        <f t="shared" si="68"/>
        <v>0</v>
      </c>
      <c r="Q229" s="1">
        <v>0</v>
      </c>
    </row>
    <row r="230" spans="2:17" ht="15.6" hidden="1" outlineLevel="2" x14ac:dyDescent="0.3">
      <c r="B230" s="85"/>
      <c r="C230" s="97" t="s">
        <v>403</v>
      </c>
      <c r="D230" s="98" t="s">
        <v>436</v>
      </c>
      <c r="E230" s="20">
        <f t="shared" si="65"/>
        <v>0</v>
      </c>
      <c r="F230" s="38"/>
      <c r="G230" s="67"/>
      <c r="H230" s="127"/>
      <c r="I230" s="67"/>
      <c r="J230" s="68"/>
      <c r="K230" s="39" t="s">
        <v>25</v>
      </c>
      <c r="L230" s="139">
        <f t="shared" si="66"/>
        <v>0</v>
      </c>
      <c r="N230" s="139">
        <f t="shared" si="67"/>
        <v>0</v>
      </c>
      <c r="O230" s="140">
        <f t="shared" si="68"/>
        <v>0</v>
      </c>
      <c r="Q230" s="1">
        <v>0</v>
      </c>
    </row>
    <row r="231" spans="2:17" ht="15.6" hidden="1" outlineLevel="2" x14ac:dyDescent="0.3">
      <c r="B231" s="85"/>
      <c r="C231" s="97" t="s">
        <v>405</v>
      </c>
      <c r="D231" s="98" t="s">
        <v>437</v>
      </c>
      <c r="E231" s="20">
        <f t="shared" si="65"/>
        <v>0</v>
      </c>
      <c r="F231" s="38"/>
      <c r="G231" s="67"/>
      <c r="H231" s="127"/>
      <c r="I231" s="67"/>
      <c r="J231" s="68"/>
      <c r="K231" s="39" t="s">
        <v>25</v>
      </c>
      <c r="L231" s="139">
        <f t="shared" si="66"/>
        <v>0</v>
      </c>
      <c r="N231" s="139">
        <f t="shared" si="67"/>
        <v>0</v>
      </c>
      <c r="O231" s="140">
        <f t="shared" si="68"/>
        <v>0</v>
      </c>
      <c r="Q231" s="1">
        <v>0</v>
      </c>
    </row>
    <row r="232" spans="2:17" ht="15" hidden="1" customHeight="1" outlineLevel="1" x14ac:dyDescent="0.3">
      <c r="B232" s="448" t="s">
        <v>438</v>
      </c>
      <c r="C232" s="449"/>
      <c r="D232" s="79" t="s">
        <v>439</v>
      </c>
      <c r="E232" s="20">
        <f t="shared" si="65"/>
        <v>0</v>
      </c>
      <c r="F232" s="59">
        <f>SUM(F233:F235)</f>
        <v>0</v>
      </c>
      <c r="G232" s="51">
        <f>SUM(G233:G235)</f>
        <v>0</v>
      </c>
      <c r="H232" s="22">
        <v>0</v>
      </c>
      <c r="I232" s="51">
        <f>SUM(I233:I235)</f>
        <v>0</v>
      </c>
      <c r="J232" s="51">
        <f>SUM(J233:J235)</f>
        <v>0</v>
      </c>
      <c r="K232" s="39" t="s">
        <v>25</v>
      </c>
      <c r="L232" s="139">
        <f t="shared" si="66"/>
        <v>0</v>
      </c>
      <c r="N232" s="139">
        <f t="shared" si="67"/>
        <v>0</v>
      </c>
      <c r="O232" s="140">
        <f t="shared" si="68"/>
        <v>0</v>
      </c>
      <c r="Q232" s="1">
        <v>0</v>
      </c>
    </row>
    <row r="233" spans="2:17" ht="15" hidden="1" customHeight="1" outlineLevel="2" x14ac:dyDescent="0.3">
      <c r="B233" s="99"/>
      <c r="C233" s="97" t="s">
        <v>401</v>
      </c>
      <c r="D233" s="79" t="s">
        <v>440</v>
      </c>
      <c r="E233" s="20">
        <f t="shared" si="65"/>
        <v>0</v>
      </c>
      <c r="F233" s="38"/>
      <c r="G233" s="67"/>
      <c r="H233" s="127"/>
      <c r="I233" s="67"/>
      <c r="J233" s="68"/>
      <c r="K233" s="39" t="s">
        <v>25</v>
      </c>
      <c r="L233" s="139">
        <f t="shared" si="66"/>
        <v>0</v>
      </c>
      <c r="N233" s="139">
        <f t="shared" si="67"/>
        <v>0</v>
      </c>
      <c r="O233" s="140">
        <f t="shared" si="68"/>
        <v>0</v>
      </c>
      <c r="Q233" s="1">
        <v>0</v>
      </c>
    </row>
    <row r="234" spans="2:17" ht="15.6" hidden="1" outlineLevel="2" x14ac:dyDescent="0.3">
      <c r="B234" s="99"/>
      <c r="C234" s="97" t="s">
        <v>403</v>
      </c>
      <c r="D234" s="79" t="s">
        <v>441</v>
      </c>
      <c r="E234" s="20">
        <f t="shared" si="65"/>
        <v>0</v>
      </c>
      <c r="F234" s="38"/>
      <c r="G234" s="67"/>
      <c r="H234" s="127"/>
      <c r="I234" s="67"/>
      <c r="J234" s="68"/>
      <c r="K234" s="39" t="s">
        <v>25</v>
      </c>
      <c r="L234" s="139">
        <f t="shared" si="66"/>
        <v>0</v>
      </c>
      <c r="N234" s="139">
        <f t="shared" si="67"/>
        <v>0</v>
      </c>
      <c r="O234" s="140">
        <f t="shared" si="68"/>
        <v>0</v>
      </c>
      <c r="Q234" s="1">
        <v>0</v>
      </c>
    </row>
    <row r="235" spans="2:17" ht="15.6" hidden="1" outlineLevel="2" x14ac:dyDescent="0.3">
      <c r="B235" s="99"/>
      <c r="C235" s="97" t="s">
        <v>405</v>
      </c>
      <c r="D235" s="79" t="s">
        <v>442</v>
      </c>
      <c r="E235" s="20">
        <f t="shared" si="65"/>
        <v>0</v>
      </c>
      <c r="F235" s="38"/>
      <c r="G235" s="67"/>
      <c r="H235" s="127"/>
      <c r="I235" s="67"/>
      <c r="J235" s="68"/>
      <c r="K235" s="39" t="s">
        <v>25</v>
      </c>
      <c r="L235" s="139">
        <f t="shared" si="66"/>
        <v>0</v>
      </c>
      <c r="N235" s="139">
        <f t="shared" si="67"/>
        <v>0</v>
      </c>
      <c r="O235" s="140">
        <f t="shared" si="68"/>
        <v>0</v>
      </c>
      <c r="Q235" s="1">
        <v>0</v>
      </c>
    </row>
    <row r="236" spans="2:17" ht="15" hidden="1" customHeight="1" outlineLevel="1" x14ac:dyDescent="0.3">
      <c r="B236" s="448" t="s">
        <v>443</v>
      </c>
      <c r="C236" s="449"/>
      <c r="D236" s="79" t="s">
        <v>444</v>
      </c>
      <c r="E236" s="20">
        <f t="shared" si="65"/>
        <v>0</v>
      </c>
      <c r="F236" s="59">
        <f>SUM(F237:F239)</f>
        <v>0</v>
      </c>
      <c r="G236" s="51">
        <f>SUM(G237:G239)</f>
        <v>0</v>
      </c>
      <c r="H236" s="22">
        <v>0</v>
      </c>
      <c r="I236" s="51">
        <f>SUM(I237:I239)</f>
        <v>0</v>
      </c>
      <c r="J236" s="51">
        <f>SUM(J237:J239)</f>
        <v>0</v>
      </c>
      <c r="K236" s="39" t="s">
        <v>25</v>
      </c>
      <c r="L236" s="139">
        <f t="shared" si="66"/>
        <v>0</v>
      </c>
      <c r="N236" s="139">
        <f t="shared" si="67"/>
        <v>0</v>
      </c>
      <c r="O236" s="140">
        <f t="shared" si="68"/>
        <v>0</v>
      </c>
      <c r="Q236" s="1">
        <v>0</v>
      </c>
    </row>
    <row r="237" spans="2:17" ht="15" hidden="1" customHeight="1" outlineLevel="2" x14ac:dyDescent="0.3">
      <c r="B237" s="99"/>
      <c r="C237" s="97" t="s">
        <v>401</v>
      </c>
      <c r="D237" s="79" t="s">
        <v>445</v>
      </c>
      <c r="E237" s="20">
        <f t="shared" si="65"/>
        <v>0</v>
      </c>
      <c r="F237" s="38"/>
      <c r="G237" s="67"/>
      <c r="H237" s="127"/>
      <c r="I237" s="67"/>
      <c r="J237" s="68"/>
      <c r="K237" s="39" t="s">
        <v>25</v>
      </c>
      <c r="L237" s="139">
        <f t="shared" si="66"/>
        <v>0</v>
      </c>
      <c r="N237" s="139">
        <f t="shared" si="67"/>
        <v>0</v>
      </c>
      <c r="O237" s="140">
        <f t="shared" si="68"/>
        <v>0</v>
      </c>
      <c r="Q237" s="1">
        <v>0</v>
      </c>
    </row>
    <row r="238" spans="2:17" ht="15.6" hidden="1" outlineLevel="2" x14ac:dyDescent="0.3">
      <c r="B238" s="99"/>
      <c r="C238" s="97" t="s">
        <v>403</v>
      </c>
      <c r="D238" s="79" t="s">
        <v>446</v>
      </c>
      <c r="E238" s="20">
        <f t="shared" si="65"/>
        <v>0</v>
      </c>
      <c r="F238" s="38"/>
      <c r="G238" s="67"/>
      <c r="H238" s="127"/>
      <c r="I238" s="67"/>
      <c r="J238" s="68"/>
      <c r="K238" s="39" t="s">
        <v>25</v>
      </c>
      <c r="L238" s="139">
        <f t="shared" si="66"/>
        <v>0</v>
      </c>
      <c r="N238" s="139">
        <f t="shared" si="67"/>
        <v>0</v>
      </c>
      <c r="O238" s="140">
        <f t="shared" si="68"/>
        <v>0</v>
      </c>
      <c r="Q238" s="1">
        <v>0</v>
      </c>
    </row>
    <row r="239" spans="2:17" ht="15.6" hidden="1" outlineLevel="2" x14ac:dyDescent="0.3">
      <c r="B239" s="99"/>
      <c r="C239" s="97" t="s">
        <v>405</v>
      </c>
      <c r="D239" s="79" t="s">
        <v>447</v>
      </c>
      <c r="E239" s="20">
        <f t="shared" si="65"/>
        <v>0</v>
      </c>
      <c r="F239" s="38"/>
      <c r="G239" s="67"/>
      <c r="H239" s="127"/>
      <c r="I239" s="67"/>
      <c r="J239" s="68"/>
      <c r="K239" s="39" t="s">
        <v>25</v>
      </c>
      <c r="L239" s="139">
        <f t="shared" si="66"/>
        <v>0</v>
      </c>
      <c r="N239" s="139">
        <f t="shared" si="67"/>
        <v>0</v>
      </c>
      <c r="O239" s="140">
        <f t="shared" si="68"/>
        <v>0</v>
      </c>
      <c r="Q239" s="1">
        <v>0</v>
      </c>
    </row>
    <row r="240" spans="2:17" ht="15" hidden="1" customHeight="1" outlineLevel="1" x14ac:dyDescent="0.3">
      <c r="B240" s="438" t="s">
        <v>448</v>
      </c>
      <c r="C240" s="439"/>
      <c r="D240" s="79" t="s">
        <v>449</v>
      </c>
      <c r="E240" s="20">
        <f t="shared" si="65"/>
        <v>0</v>
      </c>
      <c r="F240" s="59">
        <f>SUM(F241:F243)</f>
        <v>0</v>
      </c>
      <c r="G240" s="51">
        <f>SUM(G241:G243)</f>
        <v>0</v>
      </c>
      <c r="H240" s="22">
        <v>0</v>
      </c>
      <c r="I240" s="51">
        <f>SUM(I241:I243)</f>
        <v>0</v>
      </c>
      <c r="J240" s="51">
        <f>SUM(J241:J243)</f>
        <v>0</v>
      </c>
      <c r="K240" s="39" t="s">
        <v>25</v>
      </c>
      <c r="L240" s="139">
        <f t="shared" si="66"/>
        <v>0</v>
      </c>
      <c r="N240" s="139">
        <f t="shared" si="67"/>
        <v>0</v>
      </c>
      <c r="O240" s="140">
        <f t="shared" si="68"/>
        <v>0</v>
      </c>
      <c r="Q240" s="1">
        <v>0</v>
      </c>
    </row>
    <row r="241" spans="2:17" ht="15" hidden="1" customHeight="1" outlineLevel="2" x14ac:dyDescent="0.3">
      <c r="B241" s="100"/>
      <c r="C241" s="97" t="s">
        <v>401</v>
      </c>
      <c r="D241" s="79" t="s">
        <v>450</v>
      </c>
      <c r="E241" s="20">
        <f t="shared" si="65"/>
        <v>0</v>
      </c>
      <c r="F241" s="38"/>
      <c r="G241" s="67">
        <v>0</v>
      </c>
      <c r="H241" s="127">
        <v>0</v>
      </c>
      <c r="I241" s="67">
        <v>0</v>
      </c>
      <c r="J241" s="68">
        <v>0</v>
      </c>
      <c r="K241" s="39" t="s">
        <v>25</v>
      </c>
      <c r="L241" s="139">
        <f t="shared" si="66"/>
        <v>0</v>
      </c>
      <c r="N241" s="139">
        <f t="shared" si="67"/>
        <v>0</v>
      </c>
      <c r="O241" s="140">
        <f t="shared" si="68"/>
        <v>0</v>
      </c>
      <c r="Q241" s="1">
        <v>0</v>
      </c>
    </row>
    <row r="242" spans="2:17" ht="15.6" hidden="1" outlineLevel="2" x14ac:dyDescent="0.3">
      <c r="B242" s="100"/>
      <c r="C242" s="97" t="s">
        <v>403</v>
      </c>
      <c r="D242" s="79" t="s">
        <v>451</v>
      </c>
      <c r="E242" s="20">
        <f t="shared" si="65"/>
        <v>0</v>
      </c>
      <c r="F242" s="38"/>
      <c r="G242" s="67">
        <v>0</v>
      </c>
      <c r="H242" s="127">
        <v>0</v>
      </c>
      <c r="I242" s="67">
        <v>0</v>
      </c>
      <c r="J242" s="68">
        <v>0</v>
      </c>
      <c r="K242" s="39" t="s">
        <v>25</v>
      </c>
      <c r="L242" s="139">
        <f t="shared" si="66"/>
        <v>0</v>
      </c>
      <c r="N242" s="139">
        <f t="shared" si="67"/>
        <v>0</v>
      </c>
      <c r="O242" s="140">
        <f t="shared" si="68"/>
        <v>0</v>
      </c>
      <c r="Q242" s="1">
        <v>0</v>
      </c>
    </row>
    <row r="243" spans="2:17" ht="15.6" hidden="1" outlineLevel="2" x14ac:dyDescent="0.3">
      <c r="B243" s="100"/>
      <c r="C243" s="97" t="s">
        <v>405</v>
      </c>
      <c r="D243" s="79" t="s">
        <v>452</v>
      </c>
      <c r="E243" s="20">
        <f t="shared" si="65"/>
        <v>0</v>
      </c>
      <c r="F243" s="38"/>
      <c r="G243" s="67"/>
      <c r="H243" s="127"/>
      <c r="I243" s="67"/>
      <c r="J243" s="68"/>
      <c r="K243" s="39" t="s">
        <v>25</v>
      </c>
      <c r="L243" s="139">
        <f t="shared" si="66"/>
        <v>0</v>
      </c>
      <c r="N243" s="139">
        <f t="shared" si="67"/>
        <v>0</v>
      </c>
      <c r="O243" s="140">
        <f t="shared" si="68"/>
        <v>0</v>
      </c>
      <c r="Q243" s="1">
        <v>0</v>
      </c>
    </row>
    <row r="244" spans="2:17" ht="15" hidden="1" customHeight="1" outlineLevel="1" x14ac:dyDescent="0.3">
      <c r="B244" s="438" t="s">
        <v>453</v>
      </c>
      <c r="C244" s="439"/>
      <c r="D244" s="79" t="s">
        <v>454</v>
      </c>
      <c r="E244" s="20">
        <f t="shared" si="65"/>
        <v>0</v>
      </c>
      <c r="F244" s="59">
        <f>SUM(F245:F247)</f>
        <v>0</v>
      </c>
      <c r="G244" s="51">
        <f>SUM(G245:G247)</f>
        <v>0</v>
      </c>
      <c r="H244" s="22">
        <v>0</v>
      </c>
      <c r="I244" s="51">
        <f>SUM(I245:I247)</f>
        <v>0</v>
      </c>
      <c r="J244" s="51">
        <f>SUM(J245:J247)</f>
        <v>0</v>
      </c>
      <c r="K244" s="39" t="s">
        <v>25</v>
      </c>
      <c r="L244" s="139">
        <f t="shared" si="66"/>
        <v>0</v>
      </c>
      <c r="N244" s="139">
        <f t="shared" si="67"/>
        <v>0</v>
      </c>
      <c r="O244" s="140">
        <f t="shared" si="68"/>
        <v>0</v>
      </c>
      <c r="Q244" s="1">
        <v>0</v>
      </c>
    </row>
    <row r="245" spans="2:17" ht="15.6" hidden="1" outlineLevel="2" x14ac:dyDescent="0.3">
      <c r="B245" s="100"/>
      <c r="C245" s="97" t="s">
        <v>401</v>
      </c>
      <c r="D245" s="79" t="s">
        <v>455</v>
      </c>
      <c r="E245" s="20">
        <f t="shared" si="65"/>
        <v>0</v>
      </c>
      <c r="F245" s="38"/>
      <c r="G245" s="67"/>
      <c r="H245" s="127"/>
      <c r="I245" s="67"/>
      <c r="J245" s="68"/>
      <c r="K245" s="39" t="s">
        <v>25</v>
      </c>
      <c r="L245" s="139">
        <f t="shared" si="66"/>
        <v>0</v>
      </c>
      <c r="N245" s="139">
        <f t="shared" si="67"/>
        <v>0</v>
      </c>
      <c r="O245" s="140">
        <f t="shared" si="68"/>
        <v>0</v>
      </c>
      <c r="Q245" s="1">
        <v>0</v>
      </c>
    </row>
    <row r="246" spans="2:17" ht="15.75" hidden="1" customHeight="1" outlineLevel="2" x14ac:dyDescent="0.3">
      <c r="B246" s="100"/>
      <c r="C246" s="97" t="s">
        <v>403</v>
      </c>
      <c r="D246" s="79" t="s">
        <v>456</v>
      </c>
      <c r="E246" s="20">
        <f t="shared" si="65"/>
        <v>0</v>
      </c>
      <c r="F246" s="38"/>
      <c r="G246" s="67"/>
      <c r="H246" s="127"/>
      <c r="I246" s="67"/>
      <c r="J246" s="68"/>
      <c r="K246" s="39" t="s">
        <v>25</v>
      </c>
      <c r="L246" s="139">
        <f t="shared" si="66"/>
        <v>0</v>
      </c>
      <c r="N246" s="139">
        <f t="shared" si="67"/>
        <v>0</v>
      </c>
      <c r="O246" s="140">
        <f t="shared" si="68"/>
        <v>0</v>
      </c>
      <c r="Q246" s="1">
        <v>0</v>
      </c>
    </row>
    <row r="247" spans="2:17" ht="15.6" hidden="1" outlineLevel="2" x14ac:dyDescent="0.3">
      <c r="B247" s="100"/>
      <c r="C247" s="97" t="s">
        <v>405</v>
      </c>
      <c r="D247" s="79" t="s">
        <v>457</v>
      </c>
      <c r="E247" s="20">
        <f t="shared" si="65"/>
        <v>0</v>
      </c>
      <c r="F247" s="38"/>
      <c r="G247" s="67"/>
      <c r="H247" s="127"/>
      <c r="I247" s="67"/>
      <c r="J247" s="68"/>
      <c r="K247" s="39" t="s">
        <v>25</v>
      </c>
      <c r="L247" s="139">
        <f t="shared" si="66"/>
        <v>0</v>
      </c>
      <c r="N247" s="139">
        <f t="shared" si="67"/>
        <v>0</v>
      </c>
      <c r="O247" s="140">
        <f t="shared" si="68"/>
        <v>0</v>
      </c>
      <c r="Q247" s="1">
        <v>0</v>
      </c>
    </row>
    <row r="248" spans="2:17" ht="28.5" hidden="1" customHeight="1" outlineLevel="1" x14ac:dyDescent="0.3">
      <c r="B248" s="438" t="s">
        <v>458</v>
      </c>
      <c r="C248" s="439"/>
      <c r="D248" s="79" t="s">
        <v>459</v>
      </c>
      <c r="E248" s="20">
        <f t="shared" si="65"/>
        <v>0</v>
      </c>
      <c r="F248" s="59">
        <f>SUM(F249:F251)</f>
        <v>0</v>
      </c>
      <c r="G248" s="51">
        <f>SUM(G249:G251)</f>
        <v>0</v>
      </c>
      <c r="H248" s="22">
        <v>0</v>
      </c>
      <c r="I248" s="51">
        <f>SUM(I249:I251)</f>
        <v>0</v>
      </c>
      <c r="J248" s="51">
        <f>SUM(J249:J251)</f>
        <v>0</v>
      </c>
      <c r="K248" s="39" t="s">
        <v>25</v>
      </c>
      <c r="L248" s="139">
        <f t="shared" si="66"/>
        <v>0</v>
      </c>
      <c r="N248" s="139">
        <f t="shared" si="67"/>
        <v>0</v>
      </c>
      <c r="O248" s="140">
        <f t="shared" si="68"/>
        <v>0</v>
      </c>
      <c r="Q248" s="1">
        <v>0</v>
      </c>
    </row>
    <row r="249" spans="2:17" ht="15.6" hidden="1" outlineLevel="2" x14ac:dyDescent="0.3">
      <c r="B249" s="100"/>
      <c r="C249" s="97" t="s">
        <v>401</v>
      </c>
      <c r="D249" s="79" t="s">
        <v>460</v>
      </c>
      <c r="E249" s="20">
        <f t="shared" si="65"/>
        <v>0</v>
      </c>
      <c r="F249" s="38"/>
      <c r="G249" s="67"/>
      <c r="H249" s="127"/>
      <c r="I249" s="67"/>
      <c r="J249" s="68"/>
      <c r="K249" s="39" t="s">
        <v>25</v>
      </c>
      <c r="L249" s="139">
        <f t="shared" si="66"/>
        <v>0</v>
      </c>
      <c r="N249" s="139">
        <f t="shared" si="67"/>
        <v>0</v>
      </c>
      <c r="O249" s="140">
        <f t="shared" si="68"/>
        <v>0</v>
      </c>
      <c r="Q249" s="1">
        <v>0</v>
      </c>
    </row>
    <row r="250" spans="2:17" ht="15.6" hidden="1" outlineLevel="2" x14ac:dyDescent="0.3">
      <c r="B250" s="100"/>
      <c r="C250" s="97" t="s">
        <v>403</v>
      </c>
      <c r="D250" s="79" t="s">
        <v>461</v>
      </c>
      <c r="E250" s="20">
        <f t="shared" si="65"/>
        <v>0</v>
      </c>
      <c r="F250" s="38"/>
      <c r="G250" s="67"/>
      <c r="H250" s="127"/>
      <c r="I250" s="67"/>
      <c r="J250" s="68"/>
      <c r="K250" s="39" t="s">
        <v>25</v>
      </c>
      <c r="L250" s="139">
        <f t="shared" si="66"/>
        <v>0</v>
      </c>
      <c r="N250" s="139">
        <f t="shared" si="67"/>
        <v>0</v>
      </c>
      <c r="O250" s="140">
        <f t="shared" si="68"/>
        <v>0</v>
      </c>
      <c r="Q250" s="1">
        <v>0</v>
      </c>
    </row>
    <row r="251" spans="2:17" ht="15.6" hidden="1" outlineLevel="2" x14ac:dyDescent="0.3">
      <c r="B251" s="100"/>
      <c r="C251" s="97" t="s">
        <v>405</v>
      </c>
      <c r="D251" s="79" t="s">
        <v>462</v>
      </c>
      <c r="E251" s="20">
        <f t="shared" si="65"/>
        <v>0</v>
      </c>
      <c r="F251" s="38"/>
      <c r="G251" s="67"/>
      <c r="H251" s="127"/>
      <c r="I251" s="67"/>
      <c r="J251" s="68"/>
      <c r="K251" s="39" t="s">
        <v>25</v>
      </c>
      <c r="L251" s="139">
        <f t="shared" si="66"/>
        <v>0</v>
      </c>
      <c r="N251" s="139">
        <f t="shared" si="67"/>
        <v>0</v>
      </c>
      <c r="O251" s="140">
        <f t="shared" si="68"/>
        <v>0</v>
      </c>
      <c r="Q251" s="1">
        <v>0</v>
      </c>
    </row>
    <row r="252" spans="2:17" ht="15" hidden="1" customHeight="1" outlineLevel="1" x14ac:dyDescent="0.3">
      <c r="B252" s="438" t="s">
        <v>463</v>
      </c>
      <c r="C252" s="439"/>
      <c r="D252" s="79">
        <v>56.27</v>
      </c>
      <c r="E252" s="20">
        <f t="shared" si="65"/>
        <v>0</v>
      </c>
      <c r="F252" s="59">
        <f>SUM(F253:F255)</f>
        <v>0</v>
      </c>
      <c r="G252" s="51">
        <f>SUM(G253:G255)</f>
        <v>0</v>
      </c>
      <c r="H252" s="22">
        <v>0</v>
      </c>
      <c r="I252" s="51">
        <f>SUM(I253:I255)</f>
        <v>0</v>
      </c>
      <c r="J252" s="51">
        <f>SUM(J253:J255)</f>
        <v>0</v>
      </c>
      <c r="K252" s="39" t="s">
        <v>25</v>
      </c>
      <c r="L252" s="139">
        <f t="shared" si="66"/>
        <v>0</v>
      </c>
      <c r="N252" s="139">
        <f t="shared" si="67"/>
        <v>0</v>
      </c>
      <c r="O252" s="140">
        <f t="shared" si="68"/>
        <v>0</v>
      </c>
      <c r="Q252" s="1">
        <v>0</v>
      </c>
    </row>
    <row r="253" spans="2:17" ht="15.6" hidden="1" outlineLevel="2" x14ac:dyDescent="0.3">
      <c r="B253" s="100"/>
      <c r="C253" s="97" t="s">
        <v>401</v>
      </c>
      <c r="D253" s="79" t="s">
        <v>464</v>
      </c>
      <c r="E253" s="20">
        <f t="shared" si="65"/>
        <v>0</v>
      </c>
      <c r="F253" s="38"/>
      <c r="G253" s="67"/>
      <c r="H253" s="127"/>
      <c r="I253" s="67"/>
      <c r="J253" s="68"/>
      <c r="K253" s="39" t="s">
        <v>25</v>
      </c>
      <c r="L253" s="139">
        <f t="shared" si="66"/>
        <v>0</v>
      </c>
      <c r="N253" s="139">
        <f t="shared" si="67"/>
        <v>0</v>
      </c>
      <c r="O253" s="140">
        <f t="shared" si="68"/>
        <v>0</v>
      </c>
      <c r="Q253" s="1">
        <v>0</v>
      </c>
    </row>
    <row r="254" spans="2:17" ht="15.6" hidden="1" outlineLevel="2" x14ac:dyDescent="0.3">
      <c r="B254" s="100"/>
      <c r="C254" s="97" t="s">
        <v>403</v>
      </c>
      <c r="D254" s="79" t="s">
        <v>465</v>
      </c>
      <c r="E254" s="20">
        <f t="shared" si="65"/>
        <v>0</v>
      </c>
      <c r="F254" s="38"/>
      <c r="G254" s="67"/>
      <c r="H254" s="127"/>
      <c r="I254" s="67"/>
      <c r="J254" s="68"/>
      <c r="K254" s="39" t="s">
        <v>25</v>
      </c>
      <c r="L254" s="139">
        <f t="shared" si="66"/>
        <v>0</v>
      </c>
      <c r="N254" s="139">
        <f t="shared" si="67"/>
        <v>0</v>
      </c>
      <c r="O254" s="140">
        <f t="shared" si="68"/>
        <v>0</v>
      </c>
      <c r="Q254" s="1">
        <v>0</v>
      </c>
    </row>
    <row r="255" spans="2:17" ht="15.75" hidden="1" customHeight="1" outlineLevel="2" x14ac:dyDescent="0.3">
      <c r="B255" s="100"/>
      <c r="C255" s="97" t="s">
        <v>405</v>
      </c>
      <c r="D255" s="79" t="s">
        <v>466</v>
      </c>
      <c r="E255" s="20">
        <f t="shared" si="65"/>
        <v>0</v>
      </c>
      <c r="F255" s="38"/>
      <c r="G255" s="67"/>
      <c r="H255" s="127"/>
      <c r="I255" s="67"/>
      <c r="J255" s="68"/>
      <c r="K255" s="39" t="s">
        <v>25</v>
      </c>
      <c r="L255" s="139">
        <f t="shared" si="66"/>
        <v>0</v>
      </c>
      <c r="N255" s="139">
        <f t="shared" si="67"/>
        <v>0</v>
      </c>
      <c r="O255" s="140">
        <f t="shared" si="68"/>
        <v>0</v>
      </c>
      <c r="Q255" s="1">
        <v>0</v>
      </c>
    </row>
    <row r="256" spans="2:17" ht="15" hidden="1" customHeight="1" outlineLevel="1" x14ac:dyDescent="0.3">
      <c r="B256" s="438" t="s">
        <v>467</v>
      </c>
      <c r="C256" s="439"/>
      <c r="D256" s="79">
        <v>56.28</v>
      </c>
      <c r="E256" s="20">
        <f t="shared" si="65"/>
        <v>0</v>
      </c>
      <c r="F256" s="59">
        <f>SUM(F257:F259)</f>
        <v>0</v>
      </c>
      <c r="G256" s="51">
        <f>SUM(G257:G259)</f>
        <v>0</v>
      </c>
      <c r="H256" s="22">
        <v>0</v>
      </c>
      <c r="I256" s="51">
        <f>SUM(I257:I259)</f>
        <v>0</v>
      </c>
      <c r="J256" s="51">
        <f>SUM(J257:J259)</f>
        <v>0</v>
      </c>
      <c r="K256" s="39" t="s">
        <v>25</v>
      </c>
      <c r="L256" s="139">
        <f t="shared" si="66"/>
        <v>0</v>
      </c>
      <c r="N256" s="139">
        <f t="shared" si="67"/>
        <v>0</v>
      </c>
      <c r="O256" s="140">
        <f t="shared" si="68"/>
        <v>0</v>
      </c>
      <c r="Q256" s="1">
        <v>0</v>
      </c>
    </row>
    <row r="257" spans="2:17" ht="15.6" hidden="1" outlineLevel="2" x14ac:dyDescent="0.3">
      <c r="B257" s="100"/>
      <c r="C257" s="97" t="s">
        <v>401</v>
      </c>
      <c r="D257" s="79" t="s">
        <v>468</v>
      </c>
      <c r="E257" s="20">
        <f t="shared" si="65"/>
        <v>0</v>
      </c>
      <c r="F257" s="38"/>
      <c r="G257" s="67"/>
      <c r="H257" s="127"/>
      <c r="I257" s="67"/>
      <c r="J257" s="68"/>
      <c r="K257" s="39" t="s">
        <v>25</v>
      </c>
      <c r="L257" s="139">
        <f t="shared" si="66"/>
        <v>0</v>
      </c>
      <c r="N257" s="139">
        <f t="shared" si="67"/>
        <v>0</v>
      </c>
      <c r="O257" s="140">
        <f t="shared" si="68"/>
        <v>0</v>
      </c>
      <c r="Q257" s="1">
        <v>440</v>
      </c>
    </row>
    <row r="258" spans="2:17" ht="15.6" hidden="1" outlineLevel="2" x14ac:dyDescent="0.3">
      <c r="B258" s="100"/>
      <c r="C258" s="97" t="s">
        <v>403</v>
      </c>
      <c r="D258" s="79" t="s">
        <v>469</v>
      </c>
      <c r="E258" s="20">
        <f t="shared" si="65"/>
        <v>0</v>
      </c>
      <c r="F258" s="38"/>
      <c r="G258" s="67"/>
      <c r="H258" s="127"/>
      <c r="I258" s="67"/>
      <c r="J258" s="68"/>
      <c r="K258" s="39" t="s">
        <v>25</v>
      </c>
      <c r="L258" s="139">
        <f t="shared" si="66"/>
        <v>0</v>
      </c>
      <c r="N258" s="139">
        <f t="shared" si="67"/>
        <v>0</v>
      </c>
      <c r="O258" s="140">
        <f t="shared" si="68"/>
        <v>0</v>
      </c>
      <c r="Q258" s="1">
        <v>440</v>
      </c>
    </row>
    <row r="259" spans="2:17" ht="15.6" hidden="1" outlineLevel="2" x14ac:dyDescent="0.3">
      <c r="B259" s="100"/>
      <c r="C259" s="97" t="s">
        <v>405</v>
      </c>
      <c r="D259" s="79" t="s">
        <v>470</v>
      </c>
      <c r="E259" s="20">
        <f t="shared" si="65"/>
        <v>0</v>
      </c>
      <c r="F259" s="38"/>
      <c r="G259" s="67"/>
      <c r="H259" s="127"/>
      <c r="I259" s="67"/>
      <c r="J259" s="68"/>
      <c r="K259" s="39" t="s">
        <v>25</v>
      </c>
      <c r="L259" s="139">
        <f t="shared" si="66"/>
        <v>0</v>
      </c>
      <c r="N259" s="139">
        <f t="shared" si="67"/>
        <v>0</v>
      </c>
      <c r="O259" s="140">
        <f t="shared" si="68"/>
        <v>0</v>
      </c>
      <c r="Q259" s="1">
        <v>440</v>
      </c>
    </row>
    <row r="260" spans="2:17" ht="15.6" collapsed="1" x14ac:dyDescent="0.3">
      <c r="B260" s="446" t="s">
        <v>471</v>
      </c>
      <c r="C260" s="447"/>
      <c r="D260" s="28" t="s">
        <v>472</v>
      </c>
      <c r="E260" s="217">
        <f t="shared" si="65"/>
        <v>440</v>
      </c>
      <c r="F260" s="50">
        <f t="shared" ref="F260:J260" si="69">SUM(F262,F268,F271)</f>
        <v>174</v>
      </c>
      <c r="G260" s="49">
        <f t="shared" si="69"/>
        <v>160</v>
      </c>
      <c r="H260" s="49">
        <f t="shared" si="69"/>
        <v>0</v>
      </c>
      <c r="I260" s="49">
        <f t="shared" si="69"/>
        <v>280</v>
      </c>
      <c r="J260" s="49">
        <f t="shared" si="69"/>
        <v>0</v>
      </c>
      <c r="K260" s="43"/>
      <c r="L260" s="139">
        <f t="shared" si="66"/>
        <v>0</v>
      </c>
      <c r="N260" s="139">
        <f t="shared" si="67"/>
        <v>160</v>
      </c>
      <c r="O260" s="140">
        <f t="shared" si="68"/>
        <v>280</v>
      </c>
      <c r="Q260" s="1">
        <v>0</v>
      </c>
    </row>
    <row r="261" spans="2:17" ht="15.75" customHeight="1" x14ac:dyDescent="0.3">
      <c r="B261" s="408" t="s">
        <v>473</v>
      </c>
      <c r="C261" s="409"/>
      <c r="D261" s="28">
        <v>71</v>
      </c>
      <c r="E261" s="217">
        <f t="shared" si="65"/>
        <v>440</v>
      </c>
      <c r="F261" s="50">
        <f t="shared" ref="F261:J261" si="70">SUM(F262,F267)</f>
        <v>174</v>
      </c>
      <c r="G261" s="49">
        <f t="shared" si="70"/>
        <v>160</v>
      </c>
      <c r="H261" s="49">
        <f t="shared" si="70"/>
        <v>0</v>
      </c>
      <c r="I261" s="49">
        <f t="shared" si="70"/>
        <v>280</v>
      </c>
      <c r="J261" s="49">
        <f t="shared" si="70"/>
        <v>0</v>
      </c>
      <c r="K261" s="124"/>
      <c r="L261" s="139">
        <f t="shared" si="66"/>
        <v>0</v>
      </c>
      <c r="N261" s="139">
        <f t="shared" si="67"/>
        <v>160</v>
      </c>
      <c r="O261" s="140">
        <f t="shared" si="68"/>
        <v>280</v>
      </c>
      <c r="Q261" s="1">
        <v>0</v>
      </c>
    </row>
    <row r="262" spans="2:17" ht="15.6" outlineLevel="1" x14ac:dyDescent="0.3">
      <c r="B262" s="52" t="s">
        <v>474</v>
      </c>
      <c r="C262" s="83"/>
      <c r="D262" s="28" t="s">
        <v>475</v>
      </c>
      <c r="E262" s="217">
        <f t="shared" si="65"/>
        <v>440</v>
      </c>
      <c r="F262" s="50">
        <f t="shared" ref="F262:J262" si="71">SUM(F263:F266)</f>
        <v>174</v>
      </c>
      <c r="G262" s="49">
        <f t="shared" si="71"/>
        <v>160</v>
      </c>
      <c r="H262" s="49">
        <f t="shared" si="71"/>
        <v>0</v>
      </c>
      <c r="I262" s="49">
        <f t="shared" si="71"/>
        <v>280</v>
      </c>
      <c r="J262" s="49">
        <f t="shared" si="71"/>
        <v>0</v>
      </c>
      <c r="K262" s="43" t="s">
        <v>25</v>
      </c>
      <c r="L262" s="139">
        <f t="shared" si="66"/>
        <v>0</v>
      </c>
      <c r="N262" s="139">
        <f t="shared" si="67"/>
        <v>160</v>
      </c>
      <c r="O262" s="140">
        <f t="shared" si="68"/>
        <v>280</v>
      </c>
      <c r="Q262" s="1">
        <v>431</v>
      </c>
    </row>
    <row r="263" spans="2:17" ht="15.6" hidden="1" outlineLevel="2" x14ac:dyDescent="0.3">
      <c r="B263" s="52"/>
      <c r="C263" s="83" t="s">
        <v>476</v>
      </c>
      <c r="D263" s="71" t="s">
        <v>477</v>
      </c>
      <c r="E263" s="20">
        <f t="shared" si="65"/>
        <v>0</v>
      </c>
      <c r="F263" s="38"/>
      <c r="G263" s="38">
        <v>0</v>
      </c>
      <c r="H263" s="127">
        <v>0</v>
      </c>
      <c r="I263" s="38">
        <v>0</v>
      </c>
      <c r="J263" s="44">
        <v>0</v>
      </c>
      <c r="K263" s="39" t="s">
        <v>25</v>
      </c>
      <c r="L263" s="139">
        <f t="shared" si="66"/>
        <v>0</v>
      </c>
      <c r="N263" s="139">
        <f t="shared" si="67"/>
        <v>0</v>
      </c>
      <c r="O263" s="140">
        <f t="shared" si="68"/>
        <v>0</v>
      </c>
      <c r="Q263" s="1">
        <v>9</v>
      </c>
    </row>
    <row r="264" spans="2:17" ht="15.6" hidden="1" outlineLevel="2" x14ac:dyDescent="0.3">
      <c r="B264" s="101"/>
      <c r="C264" s="73" t="s">
        <v>478</v>
      </c>
      <c r="D264" s="71" t="s">
        <v>479</v>
      </c>
      <c r="E264" s="20">
        <f t="shared" si="65"/>
        <v>0</v>
      </c>
      <c r="F264" s="38"/>
      <c r="G264" s="38">
        <v>0</v>
      </c>
      <c r="H264" s="127">
        <v>0</v>
      </c>
      <c r="I264" s="38">
        <v>0</v>
      </c>
      <c r="J264" s="44">
        <v>0</v>
      </c>
      <c r="K264" s="39" t="s">
        <v>25</v>
      </c>
      <c r="L264" s="139">
        <f t="shared" si="66"/>
        <v>0</v>
      </c>
      <c r="N264" s="139">
        <f t="shared" si="67"/>
        <v>0</v>
      </c>
      <c r="O264" s="140">
        <f t="shared" si="68"/>
        <v>0</v>
      </c>
      <c r="Q264" s="1">
        <v>0</v>
      </c>
    </row>
    <row r="265" spans="2:17" ht="15.6" outlineLevel="2" x14ac:dyDescent="0.3">
      <c r="B265" s="52"/>
      <c r="C265" s="70" t="s">
        <v>480</v>
      </c>
      <c r="D265" s="71" t="s">
        <v>481</v>
      </c>
      <c r="E265" s="217">
        <f>SUBTOTAL(9,G265:J265)</f>
        <v>431</v>
      </c>
      <c r="F265" s="37">
        <v>165</v>
      </c>
      <c r="G265" s="225">
        <v>151</v>
      </c>
      <c r="H265" s="128">
        <v>0</v>
      </c>
      <c r="I265" s="225">
        <f>280</f>
        <v>280</v>
      </c>
      <c r="J265" s="225">
        <v>0</v>
      </c>
      <c r="K265" s="43" t="s">
        <v>25</v>
      </c>
      <c r="L265" s="139">
        <f t="shared" si="66"/>
        <v>0</v>
      </c>
      <c r="M265" s="140">
        <f>302-G265-H265</f>
        <v>151</v>
      </c>
      <c r="N265" s="139">
        <f t="shared" si="67"/>
        <v>302</v>
      </c>
      <c r="O265" s="140">
        <f t="shared" si="68"/>
        <v>129</v>
      </c>
      <c r="Q265" s="1">
        <v>0</v>
      </c>
    </row>
    <row r="266" spans="2:17" ht="15.6" outlineLevel="2" x14ac:dyDescent="0.3">
      <c r="B266" s="52"/>
      <c r="C266" s="70" t="s">
        <v>482</v>
      </c>
      <c r="D266" s="71" t="s">
        <v>483</v>
      </c>
      <c r="E266" s="217">
        <f>SUBTOTAL(9,G266:J266)</f>
        <v>9</v>
      </c>
      <c r="F266" s="37">
        <v>9</v>
      </c>
      <c r="G266" s="225">
        <v>9</v>
      </c>
      <c r="H266" s="128">
        <v>0</v>
      </c>
      <c r="I266" s="225">
        <v>0</v>
      </c>
      <c r="J266" s="225">
        <v>0</v>
      </c>
      <c r="K266" s="43" t="s">
        <v>25</v>
      </c>
      <c r="L266" s="139">
        <f t="shared" si="66"/>
        <v>0</v>
      </c>
      <c r="M266" s="140">
        <f>127-G266-H266</f>
        <v>118</v>
      </c>
      <c r="N266" s="139">
        <f t="shared" si="67"/>
        <v>127</v>
      </c>
      <c r="O266" s="140">
        <f t="shared" si="68"/>
        <v>-118</v>
      </c>
      <c r="Q266" s="1">
        <v>0</v>
      </c>
    </row>
    <row r="267" spans="2:17" ht="15.6" hidden="1" outlineLevel="1" x14ac:dyDescent="0.3">
      <c r="B267" s="52" t="s">
        <v>484</v>
      </c>
      <c r="C267" s="70"/>
      <c r="D267" s="28" t="s">
        <v>485</v>
      </c>
      <c r="E267" s="20">
        <f t="shared" ref="E267:E282" si="72">SUM(G267:J267)</f>
        <v>0</v>
      </c>
      <c r="F267" s="38"/>
      <c r="G267" s="67"/>
      <c r="H267" s="127"/>
      <c r="I267" s="67"/>
      <c r="J267" s="68"/>
      <c r="K267" s="39" t="s">
        <v>25</v>
      </c>
      <c r="L267" s="139">
        <f t="shared" si="66"/>
        <v>0</v>
      </c>
      <c r="N267" s="139">
        <f t="shared" si="67"/>
        <v>0</v>
      </c>
      <c r="O267" s="140">
        <f t="shared" si="68"/>
        <v>0</v>
      </c>
      <c r="Q267" s="1">
        <v>0</v>
      </c>
    </row>
    <row r="268" spans="2:17" ht="16.5" hidden="1" customHeight="1" x14ac:dyDescent="0.3">
      <c r="B268" s="408" t="s">
        <v>486</v>
      </c>
      <c r="C268" s="409"/>
      <c r="D268" s="28">
        <v>72</v>
      </c>
      <c r="E268" s="20">
        <f t="shared" si="72"/>
        <v>0</v>
      </c>
      <c r="F268" s="77">
        <f>F269</f>
        <v>0</v>
      </c>
      <c r="G268" s="76">
        <f t="shared" ref="G268:J269" si="73">G269</f>
        <v>0</v>
      </c>
      <c r="H268" s="69"/>
      <c r="I268" s="76">
        <f t="shared" si="73"/>
        <v>0</v>
      </c>
      <c r="J268" s="76">
        <f t="shared" si="73"/>
        <v>0</v>
      </c>
      <c r="K268" s="82"/>
      <c r="Q268" s="1">
        <v>0</v>
      </c>
    </row>
    <row r="269" spans="2:17" ht="15.6" hidden="1" outlineLevel="1" x14ac:dyDescent="0.3">
      <c r="B269" s="52" t="s">
        <v>487</v>
      </c>
      <c r="C269" s="102"/>
      <c r="D269" s="28" t="s">
        <v>488</v>
      </c>
      <c r="E269" s="20">
        <f t="shared" si="72"/>
        <v>0</v>
      </c>
      <c r="F269" s="59">
        <f>F270</f>
        <v>0</v>
      </c>
      <c r="G269" s="51">
        <f t="shared" si="73"/>
        <v>0</v>
      </c>
      <c r="H269" s="22">
        <v>0</v>
      </c>
      <c r="I269" s="51">
        <f t="shared" si="73"/>
        <v>0</v>
      </c>
      <c r="J269" s="51">
        <f t="shared" si="73"/>
        <v>0</v>
      </c>
      <c r="K269" s="39" t="s">
        <v>25</v>
      </c>
      <c r="L269" s="139">
        <f t="shared" ref="L269:L270" si="74">E269-G269-H269-I269</f>
        <v>0</v>
      </c>
      <c r="N269" s="139">
        <f t="shared" ref="N269:N270" si="75">G269+H269+M269</f>
        <v>0</v>
      </c>
      <c r="O269" s="140">
        <f t="shared" ref="O269:O270" si="76">E269-G269-H269-M269</f>
        <v>0</v>
      </c>
      <c r="Q269" s="1">
        <v>0</v>
      </c>
    </row>
    <row r="270" spans="2:17" ht="15.6" hidden="1" outlineLevel="2" x14ac:dyDescent="0.3">
      <c r="B270" s="52"/>
      <c r="C270" s="70" t="s">
        <v>489</v>
      </c>
      <c r="D270" s="71" t="s">
        <v>490</v>
      </c>
      <c r="E270" s="20">
        <f t="shared" si="72"/>
        <v>0</v>
      </c>
      <c r="F270" s="38"/>
      <c r="G270" s="67"/>
      <c r="H270" s="127"/>
      <c r="I270" s="67"/>
      <c r="J270" s="68"/>
      <c r="K270" s="39" t="s">
        <v>25</v>
      </c>
      <c r="L270" s="139">
        <f t="shared" si="74"/>
        <v>0</v>
      </c>
      <c r="N270" s="139">
        <f t="shared" si="75"/>
        <v>0</v>
      </c>
      <c r="O270" s="140">
        <f t="shared" si="76"/>
        <v>0</v>
      </c>
      <c r="Q270" s="1">
        <v>0</v>
      </c>
    </row>
    <row r="271" spans="2:17" ht="15.75" hidden="1" customHeight="1" collapsed="1" x14ac:dyDescent="0.3">
      <c r="B271" s="408" t="s">
        <v>491</v>
      </c>
      <c r="C271" s="409"/>
      <c r="D271" s="51">
        <v>75</v>
      </c>
      <c r="E271" s="20">
        <f t="shared" si="72"/>
        <v>0</v>
      </c>
      <c r="F271" s="77"/>
      <c r="G271" s="69"/>
      <c r="H271" s="69"/>
      <c r="I271" s="69"/>
      <c r="J271" s="103"/>
      <c r="K271" s="90"/>
      <c r="Q271" s="1">
        <v>0</v>
      </c>
    </row>
    <row r="272" spans="2:17" ht="15.75" hidden="1" customHeight="1" x14ac:dyDescent="0.3">
      <c r="B272" s="446" t="s">
        <v>492</v>
      </c>
      <c r="C272" s="447"/>
      <c r="D272" s="28" t="s">
        <v>321</v>
      </c>
      <c r="E272" s="20">
        <f t="shared" si="72"/>
        <v>0</v>
      </c>
      <c r="F272" s="59">
        <f>F273</f>
        <v>0</v>
      </c>
      <c r="G272" s="51">
        <f t="shared" ref="G272:J273" si="77">G273</f>
        <v>0</v>
      </c>
      <c r="H272" s="51">
        <f t="shared" si="77"/>
        <v>0</v>
      </c>
      <c r="I272" s="51">
        <f t="shared" si="77"/>
        <v>0</v>
      </c>
      <c r="J272" s="51">
        <f t="shared" si="77"/>
        <v>0</v>
      </c>
      <c r="K272" s="82"/>
      <c r="Q272" s="1">
        <v>0</v>
      </c>
    </row>
    <row r="273" spans="2:17" ht="16.5" hidden="1" customHeight="1" x14ac:dyDescent="0.3">
      <c r="B273" s="408" t="s">
        <v>493</v>
      </c>
      <c r="C273" s="409"/>
      <c r="D273" s="28" t="s">
        <v>329</v>
      </c>
      <c r="E273" s="20">
        <f t="shared" si="72"/>
        <v>0</v>
      </c>
      <c r="F273" s="77">
        <f>F274</f>
        <v>0</v>
      </c>
      <c r="G273" s="76">
        <f t="shared" si="77"/>
        <v>0</v>
      </c>
      <c r="H273" s="76">
        <f t="shared" si="77"/>
        <v>0</v>
      </c>
      <c r="I273" s="76">
        <f t="shared" si="77"/>
        <v>0</v>
      </c>
      <c r="J273" s="76">
        <f t="shared" si="77"/>
        <v>0</v>
      </c>
      <c r="K273" s="82"/>
      <c r="Q273" s="1">
        <v>0</v>
      </c>
    </row>
    <row r="274" spans="2:17" ht="15" hidden="1" customHeight="1" outlineLevel="1" x14ac:dyDescent="0.3">
      <c r="B274" s="428" t="s">
        <v>494</v>
      </c>
      <c r="C274" s="429"/>
      <c r="D274" s="28" t="s">
        <v>495</v>
      </c>
      <c r="E274" s="20">
        <f t="shared" si="72"/>
        <v>0</v>
      </c>
      <c r="F274" s="38"/>
      <c r="G274" s="67"/>
      <c r="H274" s="127"/>
      <c r="I274" s="67"/>
      <c r="J274" s="68"/>
      <c r="K274" s="39" t="s">
        <v>25</v>
      </c>
      <c r="L274" s="139">
        <f>E274-G274-H274-I274</f>
        <v>0</v>
      </c>
      <c r="N274" s="139">
        <f>G274+H274+M274</f>
        <v>0</v>
      </c>
      <c r="O274" s="140">
        <f>E274-G274-H274-M274</f>
        <v>0</v>
      </c>
    </row>
    <row r="275" spans="2:17" ht="15.75" hidden="1" customHeight="1" collapsed="1" x14ac:dyDescent="0.3">
      <c r="B275" s="408" t="s">
        <v>496</v>
      </c>
      <c r="C275" s="409"/>
      <c r="D275" s="28" t="s">
        <v>349</v>
      </c>
      <c r="E275" s="20">
        <f t="shared" si="72"/>
        <v>0</v>
      </c>
      <c r="F275" s="105" t="s">
        <v>25</v>
      </c>
      <c r="G275" s="106" t="s">
        <v>25</v>
      </c>
      <c r="H275" s="106"/>
      <c r="I275" s="104" t="s">
        <v>25</v>
      </c>
      <c r="J275" s="106" t="s">
        <v>25</v>
      </c>
      <c r="K275" s="90" t="s">
        <v>25</v>
      </c>
    </row>
    <row r="276" spans="2:17" ht="27" hidden="1" customHeight="1" outlineLevel="1" x14ac:dyDescent="0.3">
      <c r="B276" s="440" t="s">
        <v>497</v>
      </c>
      <c r="C276" s="441"/>
      <c r="D276" s="28" t="s">
        <v>351</v>
      </c>
      <c r="E276" s="20">
        <f t="shared" si="72"/>
        <v>0</v>
      </c>
      <c r="F276" s="91" t="s">
        <v>25</v>
      </c>
      <c r="G276" s="107" t="s">
        <v>25</v>
      </c>
      <c r="H276" s="107" t="s">
        <v>25</v>
      </c>
      <c r="I276" s="79" t="s">
        <v>25</v>
      </c>
      <c r="J276" s="107" t="s">
        <v>25</v>
      </c>
      <c r="K276" s="39" t="s">
        <v>25</v>
      </c>
      <c r="L276" s="139" t="s">
        <v>536</v>
      </c>
      <c r="N276" s="139" t="e">
        <f t="shared" ref="N276:N277" si="78">G276+H276+M276</f>
        <v>#VALUE!</v>
      </c>
      <c r="O276" s="140" t="e">
        <f t="shared" ref="O276:O277" si="79">E276-G276-H276-M276</f>
        <v>#VALUE!</v>
      </c>
    </row>
    <row r="277" spans="2:17" ht="30" hidden="1" outlineLevel="2" x14ac:dyDescent="0.3">
      <c r="B277" s="52"/>
      <c r="C277" s="108" t="s">
        <v>498</v>
      </c>
      <c r="D277" s="28" t="s">
        <v>499</v>
      </c>
      <c r="E277" s="20">
        <f t="shared" si="72"/>
        <v>0</v>
      </c>
      <c r="F277" s="91" t="s">
        <v>25</v>
      </c>
      <c r="G277" s="107" t="s">
        <v>25</v>
      </c>
      <c r="H277" s="107" t="s">
        <v>25</v>
      </c>
      <c r="I277" s="79" t="s">
        <v>25</v>
      </c>
      <c r="J277" s="107" t="s">
        <v>25</v>
      </c>
      <c r="K277" s="39" t="s">
        <v>25</v>
      </c>
      <c r="L277" s="139" t="s">
        <v>536</v>
      </c>
      <c r="N277" s="139" t="e">
        <f t="shared" si="78"/>
        <v>#VALUE!</v>
      </c>
      <c r="O277" s="140" t="e">
        <f t="shared" si="79"/>
        <v>#VALUE!</v>
      </c>
    </row>
    <row r="278" spans="2:17" ht="16.5" hidden="1" customHeight="1" collapsed="1" x14ac:dyDescent="0.3">
      <c r="B278" s="408" t="s">
        <v>354</v>
      </c>
      <c r="C278" s="409"/>
      <c r="D278" s="28" t="s">
        <v>355</v>
      </c>
      <c r="E278" s="20">
        <f t="shared" si="72"/>
        <v>0</v>
      </c>
      <c r="F278" s="77">
        <f>SUM(F279,F281)</f>
        <v>0</v>
      </c>
      <c r="G278" s="76">
        <f>SUM(G279,G281)</f>
        <v>0</v>
      </c>
      <c r="H278" s="69"/>
      <c r="I278" s="76">
        <f>SUM(I279,I281)</f>
        <v>0</v>
      </c>
      <c r="J278" s="76">
        <f>SUM(J279,J281)</f>
        <v>0</v>
      </c>
      <c r="K278" s="82"/>
    </row>
    <row r="279" spans="2:17" ht="15.6" hidden="1" outlineLevel="1" x14ac:dyDescent="0.3">
      <c r="B279" s="52" t="s">
        <v>500</v>
      </c>
      <c r="C279" s="87"/>
      <c r="D279" s="28" t="s">
        <v>357</v>
      </c>
      <c r="E279" s="20">
        <f t="shared" si="72"/>
        <v>0</v>
      </c>
      <c r="F279" s="59">
        <f>F280</f>
        <v>0</v>
      </c>
      <c r="G279" s="51">
        <f>G280</f>
        <v>0</v>
      </c>
      <c r="H279" s="22">
        <v>0</v>
      </c>
      <c r="I279" s="51">
        <f>I280</f>
        <v>0</v>
      </c>
      <c r="J279" s="51">
        <f>J280</f>
        <v>0</v>
      </c>
      <c r="K279" s="27"/>
      <c r="L279" s="139">
        <f t="shared" ref="L279:L282" si="80">E279-G279-H279-I279</f>
        <v>0</v>
      </c>
      <c r="N279" s="139">
        <f t="shared" ref="N279:N282" si="81">G279+H279+M279</f>
        <v>0</v>
      </c>
      <c r="O279" s="140">
        <f t="shared" ref="O279:O282" si="82">E279-G279-H279-M279</f>
        <v>0</v>
      </c>
    </row>
    <row r="280" spans="2:17" ht="15.6" hidden="1" outlineLevel="3" x14ac:dyDescent="0.3">
      <c r="B280" s="85"/>
      <c r="C280" s="94" t="s">
        <v>501</v>
      </c>
      <c r="D280" s="71" t="s">
        <v>502</v>
      </c>
      <c r="E280" s="20">
        <f t="shared" si="72"/>
        <v>0</v>
      </c>
      <c r="F280" s="38"/>
      <c r="G280" s="67"/>
      <c r="H280" s="127"/>
      <c r="I280" s="67"/>
      <c r="J280" s="68"/>
      <c r="K280" s="27"/>
      <c r="L280" s="139">
        <f t="shared" si="80"/>
        <v>0</v>
      </c>
      <c r="N280" s="139">
        <f t="shared" si="81"/>
        <v>0</v>
      </c>
      <c r="O280" s="140">
        <f t="shared" si="82"/>
        <v>0</v>
      </c>
    </row>
    <row r="281" spans="2:17" ht="15.6" hidden="1" outlineLevel="1" x14ac:dyDescent="0.3">
      <c r="B281" s="109" t="s">
        <v>503</v>
      </c>
      <c r="C281" s="110"/>
      <c r="D281" s="28" t="s">
        <v>361</v>
      </c>
      <c r="E281" s="20">
        <f t="shared" si="72"/>
        <v>0</v>
      </c>
      <c r="F281" s="59">
        <f>F282</f>
        <v>0</v>
      </c>
      <c r="G281" s="51">
        <f>G282</f>
        <v>0</v>
      </c>
      <c r="H281" s="22">
        <v>0</v>
      </c>
      <c r="I281" s="51">
        <f>I282</f>
        <v>0</v>
      </c>
      <c r="J281" s="51">
        <f>J282</f>
        <v>0</v>
      </c>
      <c r="K281" s="93"/>
      <c r="L281" s="139">
        <f t="shared" si="80"/>
        <v>0</v>
      </c>
      <c r="N281" s="139">
        <f t="shared" si="81"/>
        <v>0</v>
      </c>
      <c r="O281" s="140">
        <f t="shared" si="82"/>
        <v>0</v>
      </c>
    </row>
    <row r="282" spans="2:17" ht="16.2" hidden="1" outlineLevel="2" thickBot="1" x14ac:dyDescent="0.35">
      <c r="B282" s="111"/>
      <c r="C282" s="112" t="s">
        <v>504</v>
      </c>
      <c r="D282" s="113" t="s">
        <v>505</v>
      </c>
      <c r="E282" s="130">
        <f t="shared" si="72"/>
        <v>0</v>
      </c>
      <c r="F282" s="115"/>
      <c r="G282" s="114"/>
      <c r="H282" s="113"/>
      <c r="I282" s="114"/>
      <c r="J282" s="116"/>
      <c r="K282" s="117"/>
      <c r="L282" s="139">
        <f t="shared" si="80"/>
        <v>0</v>
      </c>
      <c r="N282" s="139">
        <f t="shared" si="81"/>
        <v>0</v>
      </c>
      <c r="O282" s="140">
        <f t="shared" si="82"/>
        <v>0</v>
      </c>
    </row>
    <row r="283" spans="2:17" collapsed="1" x14ac:dyDescent="0.3"/>
    <row r="285" spans="2:17" ht="15.6" x14ac:dyDescent="0.3">
      <c r="C285" s="121" t="s">
        <v>506</v>
      </c>
      <c r="F285" s="121" t="s">
        <v>507</v>
      </c>
    </row>
    <row r="286" spans="2:17" ht="15.6" x14ac:dyDescent="0.3">
      <c r="C286" s="122" t="s">
        <v>508</v>
      </c>
      <c r="F286" s="122" t="s">
        <v>509</v>
      </c>
    </row>
  </sheetData>
  <autoFilter ref="B10:K282" xr:uid="{00000000-0009-0000-0000-000000000000}">
    <filterColumn colId="0" showButton="0"/>
    <filterColumn colId="3">
      <filters>
        <filter val="1,258.00"/>
        <filter val="1,612.00"/>
        <filter val="10,352.00"/>
        <filter val="100.00"/>
        <filter val="114.00"/>
        <filter val="128.00"/>
        <filter val="129.00"/>
        <filter val="13.00"/>
        <filter val="14.00"/>
        <filter val="15.00"/>
        <filter val="180.00"/>
        <filter val="2.00"/>
        <filter val="20.00"/>
        <filter val="205.00"/>
        <filter val="21.00"/>
        <filter val="22.00"/>
        <filter val="26.00"/>
        <filter val="30.00"/>
        <filter val="328.00"/>
        <filter val="40.00"/>
        <filter val="42.00"/>
        <filter val="431.00"/>
        <filter val="440.00"/>
        <filter val="5.00"/>
        <filter val="51.00"/>
        <filter val="512.00"/>
        <filter val="53.00"/>
        <filter val="68.00"/>
        <filter val="7,110.00"/>
        <filter val="7,992.00"/>
        <filter val="8,300.00"/>
        <filter val="9,912.00"/>
        <filter val="9.00"/>
        <filter val="978.00"/>
      </filters>
    </filterColumn>
  </autoFilter>
  <mergeCells count="108">
    <mergeCell ref="K9:K10"/>
    <mergeCell ref="B11:C11"/>
    <mergeCell ref="B12:C12"/>
    <mergeCell ref="B13:C13"/>
    <mergeCell ref="B14:C14"/>
    <mergeCell ref="B15:C15"/>
    <mergeCell ref="C2:F2"/>
    <mergeCell ref="C5:J5"/>
    <mergeCell ref="B6:J6"/>
    <mergeCell ref="I7:J7"/>
    <mergeCell ref="B8:C10"/>
    <mergeCell ref="D8:D10"/>
    <mergeCell ref="E8:J8"/>
    <mergeCell ref="E9:F9"/>
    <mergeCell ref="G9:J9"/>
    <mergeCell ref="B64:C64"/>
    <mergeCell ref="B69:C69"/>
    <mergeCell ref="B73:C73"/>
    <mergeCell ref="B76:C76"/>
    <mergeCell ref="B77:C77"/>
    <mergeCell ref="B78:C78"/>
    <mergeCell ref="B32:C32"/>
    <mergeCell ref="B40:C40"/>
    <mergeCell ref="B48:C48"/>
    <mergeCell ref="B49:C49"/>
    <mergeCell ref="B60:C60"/>
    <mergeCell ref="B61:C61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113:C113"/>
    <mergeCell ref="B118:C118"/>
    <mergeCell ref="B122:C122"/>
    <mergeCell ref="B123:C123"/>
    <mergeCell ref="B124:C124"/>
    <mergeCell ref="B125:C125"/>
    <mergeCell ref="B93:C93"/>
    <mergeCell ref="B94:C94"/>
    <mergeCell ref="B95:C95"/>
    <mergeCell ref="B104:C104"/>
    <mergeCell ref="B105:C105"/>
    <mergeCell ref="B108:C108"/>
    <mergeCell ref="B151:C151"/>
    <mergeCell ref="B152:C152"/>
    <mergeCell ref="B153:C153"/>
    <mergeCell ref="B154:C154"/>
    <mergeCell ref="B155:C155"/>
    <mergeCell ref="B156:C156"/>
    <mergeCell ref="B137:C137"/>
    <mergeCell ref="B138:C138"/>
    <mergeCell ref="B141:C141"/>
    <mergeCell ref="B144:C144"/>
    <mergeCell ref="B145:C145"/>
    <mergeCell ref="B150:C150"/>
    <mergeCell ref="B163:C163"/>
    <mergeCell ref="B164:C164"/>
    <mergeCell ref="B165:C165"/>
    <mergeCell ref="B167:C167"/>
    <mergeCell ref="B168:C168"/>
    <mergeCell ref="B177:C177"/>
    <mergeCell ref="B157:C157"/>
    <mergeCell ref="B158:C158"/>
    <mergeCell ref="B159:C159"/>
    <mergeCell ref="B160:C160"/>
    <mergeCell ref="B161:C161"/>
    <mergeCell ref="B162:C162"/>
    <mergeCell ref="B191:C191"/>
    <mergeCell ref="B192:C192"/>
    <mergeCell ref="B203:C203"/>
    <mergeCell ref="B204:C204"/>
    <mergeCell ref="B208:C208"/>
    <mergeCell ref="B212:C212"/>
    <mergeCell ref="B178:C178"/>
    <mergeCell ref="B180:C180"/>
    <mergeCell ref="B181:C181"/>
    <mergeCell ref="B183:C183"/>
    <mergeCell ref="B185:C185"/>
    <mergeCell ref="B186:C186"/>
    <mergeCell ref="B240:C240"/>
    <mergeCell ref="B244:C244"/>
    <mergeCell ref="B248:C248"/>
    <mergeCell ref="B252:C252"/>
    <mergeCell ref="B256:C256"/>
    <mergeCell ref="B260:C260"/>
    <mergeCell ref="B216:C216"/>
    <mergeCell ref="B220:C220"/>
    <mergeCell ref="B224:C224"/>
    <mergeCell ref="B228:C228"/>
    <mergeCell ref="B232:C232"/>
    <mergeCell ref="B236:C236"/>
    <mergeCell ref="B275:C275"/>
    <mergeCell ref="B276:C276"/>
    <mergeCell ref="B278:C278"/>
    <mergeCell ref="B261:C261"/>
    <mergeCell ref="B268:C268"/>
    <mergeCell ref="B271:C271"/>
    <mergeCell ref="B272:C272"/>
    <mergeCell ref="B273:C273"/>
    <mergeCell ref="B274:C274"/>
  </mergeCells>
  <pageMargins left="0.25" right="0.25" top="0.75" bottom="0.75" header="0.3" footer="0.3"/>
  <pageSetup scale="51" orientation="landscape" r:id="rId1"/>
  <headerFooter>
    <oddFooter>Page &amp;P</oddFooter>
  </headerFooter>
  <rowBreaks count="6" manualBreakCount="6">
    <brk id="39" max="13" man="1"/>
    <brk id="81" max="10" man="1"/>
    <brk id="121" max="12" man="1"/>
    <brk id="163" max="10" man="1"/>
    <brk id="207" max="12" man="1"/>
    <brk id="247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05D7-9333-4F63-86B3-7736191B6046}">
  <sheetPr filterMode="1">
    <tabColor theme="2" tint="-0.249977111117893"/>
  </sheetPr>
  <dimension ref="A1:T286"/>
  <sheetViews>
    <sheetView zoomScale="70" zoomScaleNormal="70" zoomScaleSheetLayoutView="70" workbookViewId="0">
      <selection activeCell="S10" sqref="S10"/>
    </sheetView>
  </sheetViews>
  <sheetFormatPr defaultColWidth="9" defaultRowHeight="14.4" outlineLevelRow="3" x14ac:dyDescent="0.3"/>
  <cols>
    <col min="1" max="1" width="4.19921875" style="1" customWidth="1"/>
    <col min="2" max="2" width="4.5" style="118" customWidth="1"/>
    <col min="3" max="3" width="84.3984375" style="119" customWidth="1"/>
    <col min="4" max="4" width="11" style="6" bestFit="1" customWidth="1"/>
    <col min="5" max="5" width="13.8984375" style="6" bestFit="1" customWidth="1"/>
    <col min="6" max="6" width="12.69921875" style="120" customWidth="1"/>
    <col min="7" max="7" width="10.09765625" style="6" bestFit="1" customWidth="1"/>
    <col min="8" max="8" width="10.09765625" style="6" customWidth="1"/>
    <col min="9" max="9" width="11" style="6" customWidth="1"/>
    <col min="10" max="10" width="12.5" style="6" customWidth="1"/>
    <col min="11" max="11" width="8" style="6" customWidth="1"/>
    <col min="12" max="12" width="0" style="1" hidden="1" customWidth="1"/>
    <col min="13" max="13" width="17.8984375" style="1" hidden="1" customWidth="1"/>
    <col min="14" max="16" width="0" style="1" hidden="1" customWidth="1"/>
    <col min="17" max="16384" width="9" style="1"/>
  </cols>
  <sheetData>
    <row r="1" spans="1:20" ht="15.6" x14ac:dyDescent="0.3">
      <c r="B1" s="2"/>
      <c r="C1" s="3" t="s">
        <v>0</v>
      </c>
      <c r="D1" s="3"/>
      <c r="E1" s="3"/>
      <c r="F1" s="4"/>
      <c r="G1" s="3"/>
      <c r="H1" s="3"/>
      <c r="I1" s="5"/>
      <c r="J1" s="5"/>
      <c r="K1" s="5"/>
    </row>
    <row r="2" spans="1:20" ht="15.6" x14ac:dyDescent="0.3">
      <c r="B2" s="2"/>
      <c r="C2" s="383" t="s">
        <v>1</v>
      </c>
      <c r="D2" s="383"/>
      <c r="E2" s="383"/>
      <c r="F2" s="383"/>
      <c r="G2" s="3"/>
      <c r="H2" s="3"/>
      <c r="I2" s="5"/>
      <c r="J2" s="5"/>
      <c r="K2" s="5"/>
    </row>
    <row r="3" spans="1:20" ht="15.6" x14ac:dyDescent="0.3">
      <c r="B3" s="2"/>
      <c r="C3" s="7" t="s">
        <v>2</v>
      </c>
      <c r="D3" s="3"/>
      <c r="E3" s="8"/>
      <c r="F3" s="4"/>
      <c r="G3" s="3"/>
      <c r="H3" s="134"/>
      <c r="I3" s="135"/>
      <c r="J3" s="9"/>
      <c r="K3" s="5"/>
    </row>
    <row r="4" spans="1:20" ht="15.6" x14ac:dyDescent="0.3">
      <c r="B4" s="2"/>
      <c r="C4" s="3" t="s">
        <v>3</v>
      </c>
      <c r="D4" s="3"/>
      <c r="E4" s="8"/>
      <c r="F4" s="4"/>
      <c r="G4" s="3"/>
      <c r="H4" s="3"/>
      <c r="I4" s="5"/>
      <c r="J4" s="5"/>
      <c r="K4" s="5"/>
    </row>
    <row r="5" spans="1:20" ht="15.6" x14ac:dyDescent="0.3">
      <c r="B5" s="2"/>
      <c r="C5" s="400" t="s">
        <v>4</v>
      </c>
      <c r="D5" s="400"/>
      <c r="E5" s="400"/>
      <c r="F5" s="400"/>
      <c r="G5" s="400"/>
      <c r="H5" s="400"/>
      <c r="I5" s="400"/>
      <c r="J5" s="400"/>
      <c r="K5" s="10"/>
    </row>
    <row r="6" spans="1:20" ht="15.6" x14ac:dyDescent="0.3">
      <c r="B6" s="400" t="s">
        <v>540</v>
      </c>
      <c r="C6" s="400"/>
      <c r="D6" s="400"/>
      <c r="E6" s="400"/>
      <c r="F6" s="400"/>
      <c r="G6" s="400"/>
      <c r="H6" s="400"/>
      <c r="I6" s="400"/>
      <c r="J6" s="400"/>
      <c r="K6" s="5"/>
    </row>
    <row r="7" spans="1:20" ht="16.2" thickBot="1" x14ac:dyDescent="0.35">
      <c r="B7" s="2"/>
      <c r="C7" s="11"/>
      <c r="D7" s="12"/>
      <c r="E7" s="12"/>
      <c r="F7" s="13"/>
      <c r="G7" s="12"/>
      <c r="H7" s="12"/>
      <c r="I7" s="384" t="s">
        <v>6</v>
      </c>
      <c r="J7" s="384"/>
      <c r="K7" s="10"/>
    </row>
    <row r="8" spans="1:20" ht="15" customHeight="1" x14ac:dyDescent="0.3">
      <c r="B8" s="385" t="s">
        <v>7</v>
      </c>
      <c r="C8" s="413"/>
      <c r="D8" s="417" t="s">
        <v>8</v>
      </c>
      <c r="E8" s="392" t="s">
        <v>539</v>
      </c>
      <c r="F8" s="393"/>
      <c r="G8" s="393"/>
      <c r="H8" s="393"/>
      <c r="I8" s="393"/>
      <c r="J8" s="394"/>
      <c r="K8" s="14"/>
    </row>
    <row r="9" spans="1:20" ht="15" customHeight="1" x14ac:dyDescent="0.3">
      <c r="B9" s="387"/>
      <c r="C9" s="414"/>
      <c r="D9" s="418"/>
      <c r="E9" s="395" t="s">
        <v>9</v>
      </c>
      <c r="F9" s="396"/>
      <c r="G9" s="397" t="s">
        <v>10</v>
      </c>
      <c r="H9" s="398"/>
      <c r="I9" s="398"/>
      <c r="J9" s="399"/>
      <c r="K9" s="411">
        <v>2021</v>
      </c>
    </row>
    <row r="10" spans="1:20" ht="109.8" thickBot="1" x14ac:dyDescent="0.35">
      <c r="B10" s="415"/>
      <c r="C10" s="416"/>
      <c r="D10" s="419"/>
      <c r="E10" s="15" t="s">
        <v>11</v>
      </c>
      <c r="F10" s="16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412"/>
    </row>
    <row r="11" spans="1:20" ht="46.5" customHeight="1" x14ac:dyDescent="0.3">
      <c r="B11" s="402" t="s">
        <v>17</v>
      </c>
      <c r="C11" s="403"/>
      <c r="D11" s="19"/>
      <c r="E11" s="20">
        <f t="shared" ref="E11:E74" si="0">SUM(G11:J11)</f>
        <v>11142</v>
      </c>
      <c r="F11" s="21">
        <f t="shared" ref="F11:J11" si="1">SUM(F12+F185)</f>
        <v>289</v>
      </c>
      <c r="G11" s="22">
        <f t="shared" si="1"/>
        <v>2503</v>
      </c>
      <c r="H11" s="22">
        <f>SUM(H12+H185)</f>
        <v>3081</v>
      </c>
      <c r="I11" s="22">
        <f t="shared" si="1"/>
        <v>2681</v>
      </c>
      <c r="J11" s="22">
        <f t="shared" si="1"/>
        <v>2877</v>
      </c>
      <c r="K11" s="23"/>
      <c r="Q11" s="212"/>
      <c r="R11" s="212"/>
      <c r="S11" s="212"/>
      <c r="T11" s="212"/>
    </row>
    <row r="12" spans="1:20" ht="19.5" customHeight="1" x14ac:dyDescent="0.3">
      <c r="B12" s="404" t="s">
        <v>18</v>
      </c>
      <c r="C12" s="405"/>
      <c r="D12" s="24"/>
      <c r="E12" s="20">
        <f t="shared" si="0"/>
        <v>10702</v>
      </c>
      <c r="F12" s="25">
        <f t="shared" ref="F12:J12" si="2">SUM(F13+F177)</f>
        <v>115</v>
      </c>
      <c r="G12" s="26">
        <f t="shared" si="2"/>
        <v>2343</v>
      </c>
      <c r="H12" s="26">
        <f t="shared" si="2"/>
        <v>2801</v>
      </c>
      <c r="I12" s="26">
        <f t="shared" si="2"/>
        <v>2681</v>
      </c>
      <c r="J12" s="26">
        <f t="shared" si="2"/>
        <v>2877</v>
      </c>
      <c r="K12" s="27"/>
    </row>
    <row r="13" spans="1:20" ht="27" customHeight="1" x14ac:dyDescent="0.3">
      <c r="B13" s="406" t="s">
        <v>19</v>
      </c>
      <c r="C13" s="407"/>
      <c r="D13" s="28" t="s">
        <v>20</v>
      </c>
      <c r="E13" s="20">
        <f t="shared" si="0"/>
        <v>10702</v>
      </c>
      <c r="F13" s="25">
        <f t="shared" ref="F13:J13" si="3">SUM(F14+F48+F144+F150)</f>
        <v>115</v>
      </c>
      <c r="G13" s="26">
        <f t="shared" si="3"/>
        <v>2343</v>
      </c>
      <c r="H13" s="26">
        <f>SUM(H14+H48+H144+H150)</f>
        <v>2801</v>
      </c>
      <c r="I13" s="26">
        <f t="shared" si="3"/>
        <v>2681</v>
      </c>
      <c r="J13" s="26">
        <f t="shared" si="3"/>
        <v>2877</v>
      </c>
      <c r="K13" s="27"/>
    </row>
    <row r="14" spans="1:20" ht="15.75" customHeight="1" x14ac:dyDescent="0.3">
      <c r="B14" s="408" t="s">
        <v>21</v>
      </c>
      <c r="C14" s="409"/>
      <c r="D14" s="28" t="s">
        <v>22</v>
      </c>
      <c r="E14" s="20">
        <f t="shared" si="0"/>
        <v>9090</v>
      </c>
      <c r="F14" s="29">
        <f>SUM(F15+F40)</f>
        <v>0</v>
      </c>
      <c r="G14" s="20">
        <f t="shared" ref="G14:J14" si="4">SUM(G15,G40,G32)</f>
        <v>2069</v>
      </c>
      <c r="H14" s="20">
        <f t="shared" si="4"/>
        <v>2390</v>
      </c>
      <c r="I14" s="20">
        <f t="shared" si="4"/>
        <v>2295</v>
      </c>
      <c r="J14" s="20">
        <f t="shared" si="4"/>
        <v>2336</v>
      </c>
      <c r="K14" s="27"/>
    </row>
    <row r="15" spans="1:20" s="30" customFormat="1" ht="27" customHeight="1" outlineLevel="1" x14ac:dyDescent="0.3">
      <c r="B15" s="408" t="s">
        <v>23</v>
      </c>
      <c r="C15" s="409"/>
      <c r="D15" s="28" t="s">
        <v>24</v>
      </c>
      <c r="E15" s="20">
        <f t="shared" si="0"/>
        <v>8753</v>
      </c>
      <c r="F15" s="31">
        <f t="shared" ref="F15:J15" si="5">SUM(F16:F31)</f>
        <v>0</v>
      </c>
      <c r="G15" s="20">
        <f t="shared" si="5"/>
        <v>2023</v>
      </c>
      <c r="H15" s="20">
        <f t="shared" si="5"/>
        <v>2202</v>
      </c>
      <c r="I15" s="20">
        <f t="shared" si="5"/>
        <v>2244</v>
      </c>
      <c r="J15" s="20">
        <f t="shared" si="5"/>
        <v>2284</v>
      </c>
      <c r="K15" s="32" t="s">
        <v>25</v>
      </c>
      <c r="L15" s="1"/>
    </row>
    <row r="16" spans="1:20" ht="15.6" outlineLevel="2" x14ac:dyDescent="0.3">
      <c r="A16" s="33"/>
      <c r="B16" s="34"/>
      <c r="C16" s="35" t="s">
        <v>26</v>
      </c>
      <c r="D16" s="36" t="s">
        <v>27</v>
      </c>
      <c r="E16" s="20">
        <f t="shared" si="0"/>
        <v>7385</v>
      </c>
      <c r="F16" s="37"/>
      <c r="G16" s="38">
        <v>1752</v>
      </c>
      <c r="H16" s="127">
        <f>1842+2</f>
        <v>1844</v>
      </c>
      <c r="I16" s="38">
        <f>1876+2</f>
        <v>1878</v>
      </c>
      <c r="J16" s="38">
        <v>1911</v>
      </c>
      <c r="K16" s="39" t="s">
        <v>25</v>
      </c>
      <c r="Q16" s="212"/>
      <c r="R16" s="212"/>
    </row>
    <row r="17" spans="1:19" ht="15.6" outlineLevel="2" x14ac:dyDescent="0.3">
      <c r="A17" s="33"/>
      <c r="B17" s="40"/>
      <c r="C17" s="35" t="s">
        <v>28</v>
      </c>
      <c r="D17" s="36" t="s">
        <v>29</v>
      </c>
      <c r="E17" s="20">
        <f t="shared" si="0"/>
        <v>0</v>
      </c>
      <c r="F17" s="41"/>
      <c r="G17" s="38"/>
      <c r="H17" s="38"/>
      <c r="I17" s="38"/>
      <c r="J17" s="38"/>
      <c r="K17" s="43" t="s">
        <v>25</v>
      </c>
    </row>
    <row r="18" spans="1:19" ht="15.6" outlineLevel="2" x14ac:dyDescent="0.3">
      <c r="A18" s="33"/>
      <c r="B18" s="40"/>
      <c r="C18" s="35" t="s">
        <v>30</v>
      </c>
      <c r="D18" s="36" t="s">
        <v>31</v>
      </c>
      <c r="E18" s="20">
        <f t="shared" si="0"/>
        <v>0</v>
      </c>
      <c r="F18" s="41"/>
      <c r="G18" s="41"/>
      <c r="H18" s="127"/>
      <c r="I18" s="41"/>
      <c r="J18" s="42"/>
      <c r="K18" s="43" t="s">
        <v>25</v>
      </c>
    </row>
    <row r="19" spans="1:19" ht="15.6" outlineLevel="2" x14ac:dyDescent="0.3">
      <c r="A19" s="33"/>
      <c r="B19" s="34"/>
      <c r="C19" s="35" t="s">
        <v>32</v>
      </c>
      <c r="D19" s="36" t="s">
        <v>33</v>
      </c>
      <c r="E19" s="20">
        <f t="shared" si="0"/>
        <v>956</v>
      </c>
      <c r="F19" s="37"/>
      <c r="G19" s="38">
        <v>173</v>
      </c>
      <c r="H19" s="127">
        <f>276-20</f>
        <v>256</v>
      </c>
      <c r="I19" s="38">
        <f>281-20</f>
        <v>261</v>
      </c>
      <c r="J19" s="38">
        <f>286-20</f>
        <v>266</v>
      </c>
      <c r="K19" s="39" t="s">
        <v>25</v>
      </c>
      <c r="Q19" s="212"/>
      <c r="R19" s="212"/>
      <c r="S19" s="212"/>
    </row>
    <row r="20" spans="1:19" ht="15.6" outlineLevel="2" x14ac:dyDescent="0.3">
      <c r="A20" s="33"/>
      <c r="B20" s="34"/>
      <c r="C20" s="35" t="s">
        <v>34</v>
      </c>
      <c r="D20" s="36" t="s">
        <v>35</v>
      </c>
      <c r="E20" s="20">
        <f t="shared" si="0"/>
        <v>44</v>
      </c>
      <c r="F20" s="37"/>
      <c r="G20" s="38">
        <v>11</v>
      </c>
      <c r="H20" s="127">
        <v>11</v>
      </c>
      <c r="I20" s="38">
        <v>11</v>
      </c>
      <c r="J20" s="44">
        <v>11</v>
      </c>
      <c r="K20" s="39" t="s">
        <v>25</v>
      </c>
    </row>
    <row r="21" spans="1:19" ht="15.6" outlineLevel="2" x14ac:dyDescent="0.3">
      <c r="A21" s="33"/>
      <c r="B21" s="34"/>
      <c r="C21" s="35" t="s">
        <v>36</v>
      </c>
      <c r="D21" s="36" t="s">
        <v>37</v>
      </c>
      <c r="E21" s="20">
        <f t="shared" si="0"/>
        <v>0</v>
      </c>
      <c r="F21" s="37"/>
      <c r="G21" s="37"/>
      <c r="H21" s="127"/>
      <c r="I21" s="37"/>
      <c r="J21" s="45"/>
      <c r="K21" s="43" t="s">
        <v>25</v>
      </c>
    </row>
    <row r="22" spans="1:19" ht="15.6" outlineLevel="2" x14ac:dyDescent="0.3">
      <c r="A22" s="33"/>
      <c r="B22" s="34"/>
      <c r="C22" s="35" t="s">
        <v>38</v>
      </c>
      <c r="D22" s="36" t="s">
        <v>39</v>
      </c>
      <c r="E22" s="20">
        <f t="shared" si="0"/>
        <v>0</v>
      </c>
      <c r="F22" s="37"/>
      <c r="G22" s="37"/>
      <c r="H22" s="127"/>
      <c r="I22" s="37"/>
      <c r="J22" s="45"/>
      <c r="K22" s="43" t="s">
        <v>25</v>
      </c>
    </row>
    <row r="23" spans="1:19" ht="15.6" outlineLevel="2" x14ac:dyDescent="0.3">
      <c r="A23" s="33"/>
      <c r="B23" s="34"/>
      <c r="C23" s="35" t="s">
        <v>40</v>
      </c>
      <c r="D23" s="36" t="s">
        <v>41</v>
      </c>
      <c r="E23" s="20">
        <f t="shared" si="0"/>
        <v>0</v>
      </c>
      <c r="F23" s="37"/>
      <c r="G23" s="37"/>
      <c r="H23" s="127"/>
      <c r="I23" s="37"/>
      <c r="J23" s="45"/>
      <c r="K23" s="43" t="s">
        <v>25</v>
      </c>
    </row>
    <row r="24" spans="1:19" ht="15.6" outlineLevel="2" x14ac:dyDescent="0.3">
      <c r="A24" s="33"/>
      <c r="B24" s="34"/>
      <c r="C24" s="35" t="s">
        <v>42</v>
      </c>
      <c r="D24" s="36" t="s">
        <v>43</v>
      </c>
      <c r="E24" s="20">
        <f t="shared" si="0"/>
        <v>0</v>
      </c>
      <c r="F24" s="37"/>
      <c r="G24" s="37"/>
      <c r="H24" s="127"/>
      <c r="I24" s="37"/>
      <c r="J24" s="45"/>
      <c r="K24" s="43" t="s">
        <v>25</v>
      </c>
    </row>
    <row r="25" spans="1:19" ht="15.6" outlineLevel="2" x14ac:dyDescent="0.3">
      <c r="A25" s="33"/>
      <c r="B25" s="34"/>
      <c r="C25" s="35" t="s">
        <v>44</v>
      </c>
      <c r="D25" s="36" t="s">
        <v>45</v>
      </c>
      <c r="E25" s="20">
        <f t="shared" si="0"/>
        <v>0</v>
      </c>
      <c r="F25" s="37"/>
      <c r="G25" s="37"/>
      <c r="H25" s="127"/>
      <c r="I25" s="37"/>
      <c r="J25" s="45"/>
      <c r="K25" s="43" t="s">
        <v>25</v>
      </c>
    </row>
    <row r="26" spans="1:19" ht="15.6" outlineLevel="2" x14ac:dyDescent="0.3">
      <c r="A26" s="33"/>
      <c r="B26" s="46"/>
      <c r="C26" s="47" t="s">
        <v>46</v>
      </c>
      <c r="D26" s="36" t="s">
        <v>47</v>
      </c>
      <c r="E26" s="20">
        <f t="shared" si="0"/>
        <v>0</v>
      </c>
      <c r="F26" s="37"/>
      <c r="G26" s="37"/>
      <c r="H26" s="127"/>
      <c r="I26" s="37"/>
      <c r="J26" s="45"/>
      <c r="K26" s="43" t="s">
        <v>25</v>
      </c>
    </row>
    <row r="27" spans="1:19" ht="15.6" outlineLevel="2" x14ac:dyDescent="0.3">
      <c r="A27" s="33"/>
      <c r="B27" s="46"/>
      <c r="C27" s="47" t="s">
        <v>48</v>
      </c>
      <c r="D27" s="36" t="s">
        <v>49</v>
      </c>
      <c r="E27" s="20">
        <f t="shared" si="0"/>
        <v>0</v>
      </c>
      <c r="F27" s="37"/>
      <c r="G27" s="37"/>
      <c r="H27" s="127"/>
      <c r="I27" s="37"/>
      <c r="J27" s="45"/>
      <c r="K27" s="43" t="s">
        <v>25</v>
      </c>
    </row>
    <row r="28" spans="1:19" ht="15.6" outlineLevel="2" x14ac:dyDescent="0.3">
      <c r="A28" s="33"/>
      <c r="B28" s="46"/>
      <c r="C28" s="47" t="s">
        <v>50</v>
      </c>
      <c r="D28" s="36" t="s">
        <v>51</v>
      </c>
      <c r="E28" s="20">
        <f t="shared" si="0"/>
        <v>0</v>
      </c>
      <c r="F28" s="37"/>
      <c r="G28" s="37"/>
      <c r="H28" s="127"/>
      <c r="I28" s="37"/>
      <c r="J28" s="45"/>
      <c r="K28" s="43" t="s">
        <v>25</v>
      </c>
    </row>
    <row r="29" spans="1:19" ht="15.6" outlineLevel="2" x14ac:dyDescent="0.3">
      <c r="A29" s="33"/>
      <c r="B29" s="46"/>
      <c r="C29" s="47" t="s">
        <v>52</v>
      </c>
      <c r="D29" s="36" t="s">
        <v>53</v>
      </c>
      <c r="E29" s="20">
        <f t="shared" si="0"/>
        <v>0</v>
      </c>
      <c r="F29" s="37"/>
      <c r="G29" s="37"/>
      <c r="H29" s="127"/>
      <c r="I29" s="37"/>
      <c r="J29" s="45"/>
      <c r="K29" s="43" t="s">
        <v>25</v>
      </c>
    </row>
    <row r="30" spans="1:19" ht="15.6" outlineLevel="2" x14ac:dyDescent="0.3">
      <c r="A30" s="33"/>
      <c r="B30" s="46"/>
      <c r="C30" s="47" t="s">
        <v>54</v>
      </c>
      <c r="D30" s="36" t="s">
        <v>55</v>
      </c>
      <c r="E30" s="20">
        <f t="shared" si="0"/>
        <v>368</v>
      </c>
      <c r="F30" s="37"/>
      <c r="G30" s="38">
        <f>90-3</f>
        <v>87</v>
      </c>
      <c r="H30" s="127">
        <v>91</v>
      </c>
      <c r="I30" s="38">
        <v>94</v>
      </c>
      <c r="J30" s="44">
        <v>96</v>
      </c>
      <c r="K30" s="39" t="s">
        <v>25</v>
      </c>
    </row>
    <row r="31" spans="1:19" ht="15.6" outlineLevel="2" x14ac:dyDescent="0.3">
      <c r="A31" s="33"/>
      <c r="B31" s="46"/>
      <c r="C31" s="35" t="s">
        <v>56</v>
      </c>
      <c r="D31" s="36" t="s">
        <v>57</v>
      </c>
      <c r="E31" s="20">
        <f t="shared" si="0"/>
        <v>0</v>
      </c>
      <c r="F31" s="37"/>
      <c r="G31" s="37"/>
      <c r="H31" s="127"/>
      <c r="I31" s="37"/>
      <c r="J31" s="45"/>
      <c r="K31" s="43" t="s">
        <v>25</v>
      </c>
    </row>
    <row r="32" spans="1:19" ht="15.6" outlineLevel="1" x14ac:dyDescent="0.3">
      <c r="A32" s="33"/>
      <c r="B32" s="422" t="s">
        <v>58</v>
      </c>
      <c r="C32" s="423"/>
      <c r="D32" s="48" t="s">
        <v>59</v>
      </c>
      <c r="E32" s="20">
        <f t="shared" si="0"/>
        <v>138</v>
      </c>
      <c r="F32" s="50">
        <f t="shared" ref="F32:J32" si="6">SUM(F33:F39)</f>
        <v>0</v>
      </c>
      <c r="G32" s="51">
        <f t="shared" si="6"/>
        <v>0</v>
      </c>
      <c r="H32" s="51">
        <f t="shared" si="6"/>
        <v>138</v>
      </c>
      <c r="I32" s="51">
        <f t="shared" si="6"/>
        <v>0</v>
      </c>
      <c r="J32" s="51">
        <f t="shared" si="6"/>
        <v>0</v>
      </c>
      <c r="K32" s="39" t="s">
        <v>25</v>
      </c>
    </row>
    <row r="33" spans="1:15" ht="15.6" outlineLevel="2" x14ac:dyDescent="0.3">
      <c r="A33" s="33"/>
      <c r="B33" s="46"/>
      <c r="C33" s="35" t="s">
        <v>60</v>
      </c>
      <c r="D33" s="36" t="s">
        <v>61</v>
      </c>
      <c r="E33" s="20">
        <f t="shared" si="0"/>
        <v>0</v>
      </c>
      <c r="F33" s="37"/>
      <c r="G33" s="37"/>
      <c r="H33" s="127"/>
      <c r="I33" s="37"/>
      <c r="J33" s="45"/>
      <c r="K33" s="43" t="s">
        <v>25</v>
      </c>
    </row>
    <row r="34" spans="1:15" ht="15.6" outlineLevel="2" x14ac:dyDescent="0.3">
      <c r="A34" s="33"/>
      <c r="B34" s="46"/>
      <c r="C34" s="35" t="s">
        <v>62</v>
      </c>
      <c r="D34" s="36" t="s">
        <v>63</v>
      </c>
      <c r="E34" s="20">
        <f t="shared" si="0"/>
        <v>0</v>
      </c>
      <c r="F34" s="37"/>
      <c r="G34" s="37"/>
      <c r="H34" s="127"/>
      <c r="I34" s="37"/>
      <c r="J34" s="45"/>
      <c r="K34" s="43" t="s">
        <v>25</v>
      </c>
    </row>
    <row r="35" spans="1:15" ht="15.6" outlineLevel="2" x14ac:dyDescent="0.3">
      <c r="A35" s="33"/>
      <c r="B35" s="46"/>
      <c r="C35" s="35" t="s">
        <v>64</v>
      </c>
      <c r="D35" s="36" t="s">
        <v>65</v>
      </c>
      <c r="E35" s="20">
        <f t="shared" si="0"/>
        <v>0</v>
      </c>
      <c r="F35" s="37"/>
      <c r="G35" s="37"/>
      <c r="H35" s="127"/>
      <c r="I35" s="37"/>
      <c r="J35" s="45"/>
      <c r="K35" s="43" t="s">
        <v>25</v>
      </c>
    </row>
    <row r="36" spans="1:15" ht="15.6" outlineLevel="2" x14ac:dyDescent="0.3">
      <c r="A36" s="33"/>
      <c r="B36" s="46"/>
      <c r="C36" s="35" t="s">
        <v>66</v>
      </c>
      <c r="D36" s="36" t="s">
        <v>67</v>
      </c>
      <c r="E36" s="20">
        <f t="shared" si="0"/>
        <v>0</v>
      </c>
      <c r="F36" s="37"/>
      <c r="G36" s="37"/>
      <c r="H36" s="127"/>
      <c r="I36" s="37"/>
      <c r="J36" s="45"/>
      <c r="K36" s="43" t="s">
        <v>25</v>
      </c>
    </row>
    <row r="37" spans="1:15" ht="15.6" outlineLevel="2" x14ac:dyDescent="0.3">
      <c r="A37" s="33"/>
      <c r="B37" s="46"/>
      <c r="C37" s="47" t="s">
        <v>68</v>
      </c>
      <c r="D37" s="36" t="s">
        <v>69</v>
      </c>
      <c r="E37" s="20">
        <f t="shared" si="0"/>
        <v>0</v>
      </c>
      <c r="F37" s="37"/>
      <c r="G37" s="37"/>
      <c r="H37" s="127"/>
      <c r="I37" s="37"/>
      <c r="J37" s="45"/>
      <c r="K37" s="43" t="s">
        <v>25</v>
      </c>
    </row>
    <row r="38" spans="1:15" ht="15.6" outlineLevel="2" x14ac:dyDescent="0.3">
      <c r="A38" s="33"/>
      <c r="B38" s="52"/>
      <c r="C38" s="53" t="s">
        <v>70</v>
      </c>
      <c r="D38" s="54" t="s">
        <v>71</v>
      </c>
      <c r="E38" s="20">
        <f t="shared" si="0"/>
        <v>138</v>
      </c>
      <c r="F38" s="38"/>
      <c r="G38" s="38">
        <v>0</v>
      </c>
      <c r="H38" s="127">
        <v>138</v>
      </c>
      <c r="I38" s="38">
        <v>0</v>
      </c>
      <c r="J38" s="44">
        <v>0</v>
      </c>
      <c r="K38" s="39" t="s">
        <v>25</v>
      </c>
    </row>
    <row r="39" spans="1:15" ht="15.6" outlineLevel="2" x14ac:dyDescent="0.3">
      <c r="A39" s="33"/>
      <c r="B39" s="34"/>
      <c r="C39" s="35" t="s">
        <v>72</v>
      </c>
      <c r="D39" s="36" t="s">
        <v>73</v>
      </c>
      <c r="E39" s="20">
        <f t="shared" si="0"/>
        <v>0</v>
      </c>
      <c r="F39" s="37"/>
      <c r="G39" s="37"/>
      <c r="H39" s="127"/>
      <c r="I39" s="37"/>
      <c r="J39" s="45"/>
      <c r="K39" s="43" t="s">
        <v>25</v>
      </c>
    </row>
    <row r="40" spans="1:15" s="30" customFormat="1" ht="15.6" outlineLevel="1" x14ac:dyDescent="0.3">
      <c r="A40" s="55"/>
      <c r="B40" s="424" t="s">
        <v>74</v>
      </c>
      <c r="C40" s="425"/>
      <c r="D40" s="48" t="s">
        <v>75</v>
      </c>
      <c r="E40" s="20">
        <f t="shared" si="0"/>
        <v>199</v>
      </c>
      <c r="F40" s="50">
        <f>SUM(F41:F46)</f>
        <v>0</v>
      </c>
      <c r="G40" s="51">
        <f t="shared" ref="G40:I40" si="7">SUM(G41:G47)</f>
        <v>46</v>
      </c>
      <c r="H40" s="51">
        <f t="shared" si="7"/>
        <v>50</v>
      </c>
      <c r="I40" s="51">
        <f t="shared" si="7"/>
        <v>51</v>
      </c>
      <c r="J40" s="51">
        <f>SUM(J41:J47)</f>
        <v>52</v>
      </c>
      <c r="K40" s="32" t="s">
        <v>25</v>
      </c>
      <c r="L40" s="1"/>
    </row>
    <row r="41" spans="1:15" ht="15.6" outlineLevel="2" x14ac:dyDescent="0.3">
      <c r="A41" s="33"/>
      <c r="B41" s="46"/>
      <c r="C41" s="56" t="s">
        <v>76</v>
      </c>
      <c r="D41" s="36" t="s">
        <v>77</v>
      </c>
      <c r="E41" s="20">
        <f t="shared" si="0"/>
        <v>0</v>
      </c>
      <c r="F41" s="37"/>
      <c r="G41" s="37"/>
      <c r="H41" s="127"/>
      <c r="I41" s="37"/>
      <c r="J41" s="45"/>
      <c r="K41" s="43" t="s">
        <v>25</v>
      </c>
    </row>
    <row r="42" spans="1:15" ht="15.6" outlineLevel="2" x14ac:dyDescent="0.3">
      <c r="A42" s="33"/>
      <c r="B42" s="57"/>
      <c r="C42" s="47" t="s">
        <v>78</v>
      </c>
      <c r="D42" s="36" t="s">
        <v>79</v>
      </c>
      <c r="E42" s="20">
        <f t="shared" si="0"/>
        <v>0</v>
      </c>
      <c r="F42" s="37"/>
      <c r="G42" s="37"/>
      <c r="H42" s="127"/>
      <c r="I42" s="37"/>
      <c r="J42" s="45"/>
      <c r="K42" s="43" t="s">
        <v>25</v>
      </c>
    </row>
    <row r="43" spans="1:15" ht="15.6" outlineLevel="2" x14ac:dyDescent="0.3">
      <c r="A43" s="33"/>
      <c r="B43" s="57"/>
      <c r="C43" s="47" t="s">
        <v>80</v>
      </c>
      <c r="D43" s="36" t="s">
        <v>81</v>
      </c>
      <c r="E43" s="20">
        <f t="shared" si="0"/>
        <v>0</v>
      </c>
      <c r="F43" s="37"/>
      <c r="G43" s="37"/>
      <c r="H43" s="127"/>
      <c r="I43" s="37"/>
      <c r="J43" s="45"/>
      <c r="K43" s="43" t="s">
        <v>25</v>
      </c>
    </row>
    <row r="44" spans="1:15" ht="15.6" outlineLevel="2" x14ac:dyDescent="0.3">
      <c r="A44" s="33"/>
      <c r="B44" s="57"/>
      <c r="C44" s="58" t="s">
        <v>82</v>
      </c>
      <c r="D44" s="36" t="s">
        <v>83</v>
      </c>
      <c r="E44" s="20">
        <f t="shared" si="0"/>
        <v>0</v>
      </c>
      <c r="F44" s="37"/>
      <c r="G44" s="37"/>
      <c r="H44" s="127"/>
      <c r="I44" s="37"/>
      <c r="J44" s="45"/>
      <c r="K44" s="43" t="s">
        <v>25</v>
      </c>
    </row>
    <row r="45" spans="1:15" ht="15.6" outlineLevel="2" x14ac:dyDescent="0.3">
      <c r="A45" s="33"/>
      <c r="B45" s="57"/>
      <c r="C45" s="58" t="s">
        <v>84</v>
      </c>
      <c r="D45" s="36" t="s">
        <v>85</v>
      </c>
      <c r="E45" s="20">
        <f t="shared" si="0"/>
        <v>0</v>
      </c>
      <c r="F45" s="37"/>
      <c r="G45" s="37"/>
      <c r="H45" s="127"/>
      <c r="I45" s="37"/>
      <c r="J45" s="45"/>
      <c r="K45" s="43" t="s">
        <v>25</v>
      </c>
    </row>
    <row r="46" spans="1:15" ht="15.6" outlineLevel="2" x14ac:dyDescent="0.3">
      <c r="A46" s="33"/>
      <c r="B46" s="57"/>
      <c r="C46" s="47" t="s">
        <v>86</v>
      </c>
      <c r="D46" s="36" t="s">
        <v>87</v>
      </c>
      <c r="E46" s="20">
        <f t="shared" si="0"/>
        <v>0</v>
      </c>
      <c r="F46" s="37"/>
      <c r="G46" s="37"/>
      <c r="H46" s="127"/>
      <c r="I46" s="37"/>
      <c r="J46" s="45"/>
      <c r="K46" s="43" t="s">
        <v>25</v>
      </c>
    </row>
    <row r="47" spans="1:15" ht="15.6" outlineLevel="2" x14ac:dyDescent="0.3">
      <c r="A47" s="33"/>
      <c r="B47" s="138"/>
      <c r="C47" s="47" t="s">
        <v>88</v>
      </c>
      <c r="D47" s="36" t="s">
        <v>89</v>
      </c>
      <c r="E47" s="20">
        <f t="shared" si="0"/>
        <v>199</v>
      </c>
      <c r="F47" s="37"/>
      <c r="G47" s="38">
        <f>49-3</f>
        <v>46</v>
      </c>
      <c r="H47" s="127">
        <v>50</v>
      </c>
      <c r="I47" s="38">
        <v>51</v>
      </c>
      <c r="J47" s="38">
        <v>52</v>
      </c>
      <c r="K47" s="39"/>
      <c r="M47" s="1" t="s">
        <v>537</v>
      </c>
      <c r="O47" s="1" t="s">
        <v>538</v>
      </c>
    </row>
    <row r="48" spans="1:15" ht="27" customHeight="1" x14ac:dyDescent="0.3">
      <c r="B48" s="408" t="s">
        <v>90</v>
      </c>
      <c r="C48" s="409"/>
      <c r="D48" s="28" t="s">
        <v>91</v>
      </c>
      <c r="E48" s="20">
        <f t="shared" si="0"/>
        <v>1612</v>
      </c>
      <c r="F48" s="50">
        <f t="shared" ref="F48:J48" si="8">SUM(F49,F60,F61,F64,F69,F73,F76:F90,F93,F94,F95)</f>
        <v>115</v>
      </c>
      <c r="G48" s="49">
        <f t="shared" si="8"/>
        <v>274</v>
      </c>
      <c r="H48" s="49">
        <f t="shared" si="8"/>
        <v>411</v>
      </c>
      <c r="I48" s="49">
        <f t="shared" si="8"/>
        <v>386</v>
      </c>
      <c r="J48" s="49">
        <f t="shared" si="8"/>
        <v>541</v>
      </c>
      <c r="K48" s="124"/>
      <c r="M48" s="49">
        <f t="shared" ref="M48" si="9">SUM(M49,M60,M61,M64,M69,M73,M76:M90,M93,M94,M95)</f>
        <v>56</v>
      </c>
      <c r="N48" s="139">
        <f>G48+H48+M48</f>
        <v>741</v>
      </c>
      <c r="O48" s="140">
        <f>E48-G48-H48-M48</f>
        <v>871</v>
      </c>
    </row>
    <row r="49" spans="2:15" s="30" customFormat="1" ht="15.6" outlineLevel="1" x14ac:dyDescent="0.3">
      <c r="B49" s="420" t="s">
        <v>92</v>
      </c>
      <c r="C49" s="421"/>
      <c r="D49" s="28" t="s">
        <v>93</v>
      </c>
      <c r="E49" s="20">
        <f t="shared" si="0"/>
        <v>1275</v>
      </c>
      <c r="F49" s="50">
        <f t="shared" ref="F49:J49" si="10">SUM(F50:F59)</f>
        <v>76</v>
      </c>
      <c r="G49" s="49">
        <f t="shared" si="10"/>
        <v>182</v>
      </c>
      <c r="H49" s="49">
        <f t="shared" si="10"/>
        <v>322</v>
      </c>
      <c r="I49" s="49">
        <f t="shared" si="10"/>
        <v>297</v>
      </c>
      <c r="J49" s="49">
        <f t="shared" si="10"/>
        <v>474</v>
      </c>
      <c r="K49" s="125" t="s">
        <v>25</v>
      </c>
      <c r="L49" s="139">
        <f>E49-G49-H49-I49</f>
        <v>474</v>
      </c>
      <c r="M49" s="49">
        <f t="shared" ref="M49" si="11">SUM(M50:M59)</f>
        <v>90</v>
      </c>
      <c r="N49" s="139">
        <f>G49+H49+M49</f>
        <v>594</v>
      </c>
      <c r="O49" s="140">
        <f t="shared" ref="O49:O103" si="12">E49-G49-H49-M49</f>
        <v>681</v>
      </c>
    </row>
    <row r="50" spans="2:15" ht="15.6" outlineLevel="2" x14ac:dyDescent="0.3">
      <c r="B50" s="60"/>
      <c r="C50" s="53" t="s">
        <v>94</v>
      </c>
      <c r="D50" s="61" t="s">
        <v>95</v>
      </c>
      <c r="E50" s="20">
        <v>85</v>
      </c>
      <c r="F50" s="37">
        <v>12</v>
      </c>
      <c r="G50" s="37">
        <v>20</v>
      </c>
      <c r="H50" s="128">
        <v>19</v>
      </c>
      <c r="I50" s="128">
        <v>19</v>
      </c>
      <c r="J50" s="45">
        <f>E50-G50-H50-I50</f>
        <v>27</v>
      </c>
      <c r="K50" s="43" t="s">
        <v>25</v>
      </c>
      <c r="L50" s="139">
        <f t="shared" ref="L50:L103" si="13">E50-G50-H50-I50</f>
        <v>27</v>
      </c>
      <c r="M50" s="140">
        <f>54-G50-H50</f>
        <v>15</v>
      </c>
      <c r="N50" s="139">
        <f t="shared" ref="N50:N103" si="14">G50+H50+M50</f>
        <v>54</v>
      </c>
      <c r="O50" s="140">
        <f t="shared" si="12"/>
        <v>31</v>
      </c>
    </row>
    <row r="51" spans="2:15" ht="15.6" outlineLevel="2" x14ac:dyDescent="0.3">
      <c r="B51" s="60"/>
      <c r="C51" s="53" t="s">
        <v>96</v>
      </c>
      <c r="D51" s="61" t="s">
        <v>97</v>
      </c>
      <c r="E51" s="20">
        <v>0</v>
      </c>
      <c r="F51" s="37"/>
      <c r="G51" s="37">
        <v>0</v>
      </c>
      <c r="H51" s="128">
        <v>0</v>
      </c>
      <c r="I51" s="37">
        <v>0</v>
      </c>
      <c r="J51" s="45">
        <f t="shared" ref="J51:J58" si="15">E51-G51-H51-I51</f>
        <v>0</v>
      </c>
      <c r="K51" s="43" t="s">
        <v>25</v>
      </c>
      <c r="L51" s="139">
        <f t="shared" si="13"/>
        <v>0</v>
      </c>
      <c r="N51" s="139">
        <f t="shared" si="14"/>
        <v>0</v>
      </c>
      <c r="O51" s="140">
        <f t="shared" si="12"/>
        <v>0</v>
      </c>
    </row>
    <row r="52" spans="2:15" ht="15.6" outlineLevel="2" x14ac:dyDescent="0.3">
      <c r="B52" s="60"/>
      <c r="C52" s="53" t="s">
        <v>98</v>
      </c>
      <c r="D52" s="61" t="s">
        <v>99</v>
      </c>
      <c r="E52" s="20">
        <v>0</v>
      </c>
      <c r="F52" s="37"/>
      <c r="G52" s="37">
        <v>0</v>
      </c>
      <c r="H52" s="128">
        <v>0</v>
      </c>
      <c r="I52" s="37">
        <v>0</v>
      </c>
      <c r="J52" s="45">
        <f t="shared" si="15"/>
        <v>0</v>
      </c>
      <c r="K52" s="43" t="s">
        <v>25</v>
      </c>
      <c r="L52" s="139">
        <f t="shared" si="13"/>
        <v>0</v>
      </c>
      <c r="N52" s="139">
        <f t="shared" si="14"/>
        <v>0</v>
      </c>
      <c r="O52" s="140">
        <f t="shared" si="12"/>
        <v>0</v>
      </c>
    </row>
    <row r="53" spans="2:15" ht="15.6" outlineLevel="2" x14ac:dyDescent="0.3">
      <c r="B53" s="60"/>
      <c r="C53" s="53" t="s">
        <v>100</v>
      </c>
      <c r="D53" s="61" t="s">
        <v>101</v>
      </c>
      <c r="E53" s="20">
        <v>17</v>
      </c>
      <c r="F53" s="37"/>
      <c r="G53" s="37">
        <v>4</v>
      </c>
      <c r="H53" s="128">
        <v>4</v>
      </c>
      <c r="I53" s="128">
        <v>4</v>
      </c>
      <c r="J53" s="45">
        <f t="shared" si="15"/>
        <v>5</v>
      </c>
      <c r="K53" s="43" t="s">
        <v>25</v>
      </c>
      <c r="L53" s="139">
        <f t="shared" si="13"/>
        <v>5</v>
      </c>
      <c r="M53" s="140">
        <f>6-G53-H53</f>
        <v>-2</v>
      </c>
      <c r="N53" s="139">
        <f t="shared" si="14"/>
        <v>6</v>
      </c>
      <c r="O53" s="140">
        <f t="shared" si="12"/>
        <v>11</v>
      </c>
    </row>
    <row r="54" spans="2:15" ht="15.6" outlineLevel="2" x14ac:dyDescent="0.3">
      <c r="B54" s="60"/>
      <c r="C54" s="53" t="s">
        <v>102</v>
      </c>
      <c r="D54" s="61" t="s">
        <v>103</v>
      </c>
      <c r="E54" s="20">
        <v>2</v>
      </c>
      <c r="F54" s="37"/>
      <c r="G54" s="37">
        <v>1</v>
      </c>
      <c r="H54" s="128">
        <v>0</v>
      </c>
      <c r="I54" s="37">
        <v>0</v>
      </c>
      <c r="J54" s="45">
        <f t="shared" si="15"/>
        <v>1</v>
      </c>
      <c r="K54" s="43" t="s">
        <v>25</v>
      </c>
      <c r="L54" s="139">
        <f t="shared" si="13"/>
        <v>1</v>
      </c>
      <c r="M54" s="1">
        <v>0</v>
      </c>
      <c r="N54" s="139">
        <f t="shared" si="14"/>
        <v>1</v>
      </c>
      <c r="O54" s="140">
        <f t="shared" si="12"/>
        <v>1</v>
      </c>
    </row>
    <row r="55" spans="2:15" ht="15.6" outlineLevel="2" x14ac:dyDescent="0.3">
      <c r="B55" s="60"/>
      <c r="C55" s="53" t="s">
        <v>104</v>
      </c>
      <c r="D55" s="61" t="s">
        <v>105</v>
      </c>
      <c r="E55" s="20">
        <v>4</v>
      </c>
      <c r="F55" s="37">
        <v>2</v>
      </c>
      <c r="G55" s="37">
        <v>0</v>
      </c>
      <c r="H55" s="128">
        <v>2</v>
      </c>
      <c r="I55" s="128">
        <v>2</v>
      </c>
      <c r="J55" s="45">
        <f t="shared" si="15"/>
        <v>0</v>
      </c>
      <c r="K55" s="43" t="s">
        <v>25</v>
      </c>
      <c r="L55" s="139">
        <f t="shared" si="13"/>
        <v>0</v>
      </c>
      <c r="M55" s="140">
        <f>1-G55-H55</f>
        <v>-1</v>
      </c>
      <c r="N55" s="139">
        <f t="shared" si="14"/>
        <v>1</v>
      </c>
      <c r="O55" s="140">
        <f t="shared" si="12"/>
        <v>3</v>
      </c>
    </row>
    <row r="56" spans="2:15" ht="15.6" outlineLevel="2" x14ac:dyDescent="0.3">
      <c r="B56" s="60"/>
      <c r="C56" s="53" t="s">
        <v>106</v>
      </c>
      <c r="D56" s="61" t="s">
        <v>107</v>
      </c>
      <c r="E56" s="20">
        <v>0</v>
      </c>
      <c r="F56" s="37"/>
      <c r="G56" s="37">
        <v>0</v>
      </c>
      <c r="H56" s="128">
        <v>0</v>
      </c>
      <c r="I56" s="37">
        <v>0</v>
      </c>
      <c r="J56" s="45">
        <f t="shared" si="15"/>
        <v>0</v>
      </c>
      <c r="K56" s="43" t="s">
        <v>25</v>
      </c>
      <c r="L56" s="139">
        <f t="shared" si="13"/>
        <v>0</v>
      </c>
      <c r="N56" s="139">
        <f t="shared" si="14"/>
        <v>0</v>
      </c>
      <c r="O56" s="140">
        <f t="shared" si="12"/>
        <v>0</v>
      </c>
    </row>
    <row r="57" spans="2:15" ht="15.6" outlineLevel="2" x14ac:dyDescent="0.3">
      <c r="B57" s="60"/>
      <c r="C57" s="53" t="s">
        <v>108</v>
      </c>
      <c r="D57" s="61" t="s">
        <v>109</v>
      </c>
      <c r="E57" s="20">
        <v>11</v>
      </c>
      <c r="F57" s="37"/>
      <c r="G57" s="37">
        <v>3</v>
      </c>
      <c r="H57" s="128">
        <v>0</v>
      </c>
      <c r="I57" s="37">
        <v>0</v>
      </c>
      <c r="J57" s="45">
        <f t="shared" si="15"/>
        <v>8</v>
      </c>
      <c r="K57" s="43" t="s">
        <v>25</v>
      </c>
      <c r="L57" s="139">
        <f t="shared" si="13"/>
        <v>8</v>
      </c>
      <c r="N57" s="139">
        <f t="shared" si="14"/>
        <v>3</v>
      </c>
      <c r="O57" s="140">
        <f t="shared" si="12"/>
        <v>8</v>
      </c>
    </row>
    <row r="58" spans="2:15" ht="15.6" outlineLevel="2" x14ac:dyDescent="0.3">
      <c r="B58" s="60"/>
      <c r="C58" s="62" t="s">
        <v>110</v>
      </c>
      <c r="D58" s="61" t="s">
        <v>111</v>
      </c>
      <c r="E58" s="20">
        <v>16</v>
      </c>
      <c r="F58" s="37"/>
      <c r="G58" s="37">
        <v>4</v>
      </c>
      <c r="H58" s="128">
        <v>4</v>
      </c>
      <c r="I58" s="128">
        <v>4</v>
      </c>
      <c r="J58" s="45">
        <f t="shared" si="15"/>
        <v>4</v>
      </c>
      <c r="K58" s="43" t="s">
        <v>25</v>
      </c>
      <c r="L58" s="139">
        <f t="shared" si="13"/>
        <v>4</v>
      </c>
      <c r="M58" s="140">
        <f>8-G58-H58</f>
        <v>0</v>
      </c>
      <c r="N58" s="139">
        <f t="shared" si="14"/>
        <v>8</v>
      </c>
      <c r="O58" s="140">
        <f t="shared" si="12"/>
        <v>8</v>
      </c>
    </row>
    <row r="59" spans="2:15" ht="15.6" outlineLevel="2" x14ac:dyDescent="0.3">
      <c r="B59" s="60"/>
      <c r="C59" s="53" t="s">
        <v>112</v>
      </c>
      <c r="D59" s="61" t="s">
        <v>113</v>
      </c>
      <c r="E59" s="20">
        <f>SUBTOTAL(9,G59:J59)</f>
        <v>1140</v>
      </c>
      <c r="F59" s="37">
        <v>62</v>
      </c>
      <c r="G59" s="37">
        <f>280-85-45</f>
        <v>150</v>
      </c>
      <c r="H59" s="128">
        <f>333-85+45</f>
        <v>293</v>
      </c>
      <c r="I59" s="128">
        <f>353-85</f>
        <v>268</v>
      </c>
      <c r="J59" s="45">
        <f>514-85</f>
        <v>429</v>
      </c>
      <c r="K59" s="43" t="s">
        <v>25</v>
      </c>
      <c r="L59" s="139">
        <f t="shared" si="13"/>
        <v>429</v>
      </c>
      <c r="M59" s="140">
        <f>521-G59-H59</f>
        <v>78</v>
      </c>
      <c r="N59" s="139">
        <f t="shared" si="14"/>
        <v>521</v>
      </c>
      <c r="O59" s="140">
        <f t="shared" si="12"/>
        <v>619</v>
      </c>
    </row>
    <row r="60" spans="2:15" s="30" customFormat="1" ht="15.6" outlineLevel="1" x14ac:dyDescent="0.3">
      <c r="B60" s="420" t="s">
        <v>114</v>
      </c>
      <c r="C60" s="421"/>
      <c r="D60" s="48" t="s">
        <v>115</v>
      </c>
      <c r="E60" s="20">
        <v>13</v>
      </c>
      <c r="F60" s="50"/>
      <c r="G60" s="49">
        <v>3</v>
      </c>
      <c r="H60" s="123">
        <v>3</v>
      </c>
      <c r="I60" s="123">
        <v>3</v>
      </c>
      <c r="J60" s="123">
        <f t="shared" ref="J60" si="16">E60-G60-H60-I60</f>
        <v>4</v>
      </c>
      <c r="K60" s="125" t="s">
        <v>25</v>
      </c>
      <c r="L60" s="139">
        <f t="shared" si="13"/>
        <v>4</v>
      </c>
      <c r="M60" s="30">
        <v>0</v>
      </c>
      <c r="N60" s="139">
        <f t="shared" si="14"/>
        <v>6</v>
      </c>
      <c r="O60" s="140">
        <f t="shared" si="12"/>
        <v>7</v>
      </c>
    </row>
    <row r="61" spans="2:15" s="30" customFormat="1" ht="15.6" outlineLevel="1" x14ac:dyDescent="0.3">
      <c r="B61" s="420" t="s">
        <v>116</v>
      </c>
      <c r="C61" s="421"/>
      <c r="D61" s="28" t="s">
        <v>117</v>
      </c>
      <c r="E61" s="20">
        <f t="shared" si="0"/>
        <v>0</v>
      </c>
      <c r="F61" s="50">
        <f>SUM(F62+F63)</f>
        <v>0</v>
      </c>
      <c r="G61" s="49">
        <f>SUM(G62:G63)</f>
        <v>0</v>
      </c>
      <c r="H61" s="49">
        <f>SUM(H62:H63)</f>
        <v>0</v>
      </c>
      <c r="I61" s="49">
        <f>SUM(I62:I63)</f>
        <v>0</v>
      </c>
      <c r="J61" s="49">
        <f>SUM(J62:J63)</f>
        <v>0</v>
      </c>
      <c r="K61" s="125" t="s">
        <v>25</v>
      </c>
      <c r="L61" s="139">
        <f t="shared" si="13"/>
        <v>0</v>
      </c>
      <c r="M61" s="49">
        <f>SUM(M62:M63)</f>
        <v>0</v>
      </c>
      <c r="N61" s="139">
        <f t="shared" si="14"/>
        <v>0</v>
      </c>
      <c r="O61" s="140">
        <f t="shared" si="12"/>
        <v>0</v>
      </c>
    </row>
    <row r="62" spans="2:15" ht="15.6" outlineLevel="2" x14ac:dyDescent="0.3">
      <c r="B62" s="52"/>
      <c r="C62" s="64" t="s">
        <v>118</v>
      </c>
      <c r="D62" s="61" t="s">
        <v>119</v>
      </c>
      <c r="E62" s="20">
        <f t="shared" si="0"/>
        <v>0</v>
      </c>
      <c r="F62" s="37"/>
      <c r="G62" s="37"/>
      <c r="H62" s="128"/>
      <c r="I62" s="37"/>
      <c r="J62" s="45"/>
      <c r="K62" s="43" t="s">
        <v>25</v>
      </c>
      <c r="L62" s="139">
        <f t="shared" si="13"/>
        <v>0</v>
      </c>
      <c r="N62" s="139">
        <f t="shared" si="14"/>
        <v>0</v>
      </c>
      <c r="O62" s="140">
        <f t="shared" si="12"/>
        <v>0</v>
      </c>
    </row>
    <row r="63" spans="2:15" ht="15.6" outlineLevel="2" x14ac:dyDescent="0.3">
      <c r="B63" s="52"/>
      <c r="C63" s="64" t="s">
        <v>120</v>
      </c>
      <c r="D63" s="61" t="s">
        <v>121</v>
      </c>
      <c r="E63" s="20">
        <f t="shared" si="0"/>
        <v>0</v>
      </c>
      <c r="F63" s="37"/>
      <c r="G63" s="37"/>
      <c r="H63" s="128"/>
      <c r="I63" s="37"/>
      <c r="J63" s="45"/>
      <c r="K63" s="43" t="s">
        <v>25</v>
      </c>
      <c r="L63" s="139">
        <f t="shared" si="13"/>
        <v>0</v>
      </c>
      <c r="N63" s="139">
        <f t="shared" si="14"/>
        <v>0</v>
      </c>
      <c r="O63" s="140">
        <f t="shared" si="12"/>
        <v>0</v>
      </c>
    </row>
    <row r="64" spans="2:15" s="30" customFormat="1" ht="15.6" outlineLevel="1" x14ac:dyDescent="0.3">
      <c r="B64" s="420" t="s">
        <v>122</v>
      </c>
      <c r="C64" s="421"/>
      <c r="D64" s="48" t="s">
        <v>123</v>
      </c>
      <c r="E64" s="20">
        <f t="shared" si="0"/>
        <v>114</v>
      </c>
      <c r="F64" s="50">
        <f t="shared" ref="F64:J64" si="17">SUM(F65:F68)</f>
        <v>20</v>
      </c>
      <c r="G64" s="49">
        <f t="shared" si="17"/>
        <v>42</v>
      </c>
      <c r="H64" s="49">
        <f t="shared" si="17"/>
        <v>25</v>
      </c>
      <c r="I64" s="49">
        <f t="shared" si="17"/>
        <v>25</v>
      </c>
      <c r="J64" s="49">
        <f t="shared" si="17"/>
        <v>22</v>
      </c>
      <c r="K64" s="125" t="s">
        <v>25</v>
      </c>
      <c r="L64" s="139">
        <f t="shared" si="13"/>
        <v>22</v>
      </c>
      <c r="M64" s="49">
        <f t="shared" ref="M64" si="18">SUM(M65:M68)</f>
        <v>-23</v>
      </c>
      <c r="N64" s="139">
        <f t="shared" si="14"/>
        <v>44</v>
      </c>
      <c r="O64" s="140">
        <f t="shared" si="12"/>
        <v>70</v>
      </c>
    </row>
    <row r="65" spans="1:15" ht="15.6" outlineLevel="2" x14ac:dyDescent="0.3">
      <c r="B65" s="60"/>
      <c r="C65" s="53" t="s">
        <v>124</v>
      </c>
      <c r="D65" s="36" t="s">
        <v>125</v>
      </c>
      <c r="E65" s="20">
        <v>21</v>
      </c>
      <c r="F65" s="37">
        <v>2</v>
      </c>
      <c r="G65" s="37">
        <v>10</v>
      </c>
      <c r="H65" s="128">
        <f>5</f>
        <v>5</v>
      </c>
      <c r="I65" s="128">
        <v>5</v>
      </c>
      <c r="J65" s="45">
        <f t="shared" ref="J65:J72" si="19">E65-G65-H65-I65</f>
        <v>1</v>
      </c>
      <c r="K65" s="43" t="s">
        <v>25</v>
      </c>
      <c r="L65" s="139">
        <f t="shared" si="13"/>
        <v>1</v>
      </c>
      <c r="M65" s="140">
        <f>7-G65-H65</f>
        <v>-8</v>
      </c>
      <c r="N65" s="139">
        <f t="shared" si="14"/>
        <v>7</v>
      </c>
      <c r="O65" s="140">
        <f t="shared" si="12"/>
        <v>14</v>
      </c>
    </row>
    <row r="66" spans="1:15" ht="15.6" outlineLevel="2" x14ac:dyDescent="0.3">
      <c r="B66" s="60"/>
      <c r="C66" s="53" t="s">
        <v>126</v>
      </c>
      <c r="D66" s="36" t="s">
        <v>127</v>
      </c>
      <c r="E66" s="20">
        <v>68</v>
      </c>
      <c r="F66" s="37">
        <v>11</v>
      </c>
      <c r="G66" s="37">
        <v>21</v>
      </c>
      <c r="H66" s="128">
        <v>14</v>
      </c>
      <c r="I66" s="128">
        <v>14</v>
      </c>
      <c r="J66" s="45">
        <f t="shared" si="19"/>
        <v>19</v>
      </c>
      <c r="K66" s="43" t="s">
        <v>25</v>
      </c>
      <c r="L66" s="139">
        <f t="shared" si="13"/>
        <v>19</v>
      </c>
      <c r="M66" s="140">
        <f>29-G66-H66</f>
        <v>-6</v>
      </c>
      <c r="N66" s="139">
        <f t="shared" si="14"/>
        <v>29</v>
      </c>
      <c r="O66" s="140">
        <f t="shared" si="12"/>
        <v>39</v>
      </c>
    </row>
    <row r="67" spans="1:15" ht="15.6" outlineLevel="2" x14ac:dyDescent="0.3">
      <c r="B67" s="60"/>
      <c r="C67" s="53" t="s">
        <v>128</v>
      </c>
      <c r="D67" s="61" t="s">
        <v>129</v>
      </c>
      <c r="E67" s="20">
        <f t="shared" si="0"/>
        <v>0</v>
      </c>
      <c r="F67" s="37"/>
      <c r="G67" s="37">
        <v>0</v>
      </c>
      <c r="H67" s="128">
        <v>0</v>
      </c>
      <c r="I67" s="128">
        <v>0</v>
      </c>
      <c r="J67" s="45">
        <v>0</v>
      </c>
      <c r="K67" s="43" t="s">
        <v>25</v>
      </c>
      <c r="L67" s="139">
        <f t="shared" si="13"/>
        <v>0</v>
      </c>
      <c r="N67" s="139">
        <f t="shared" si="14"/>
        <v>0</v>
      </c>
      <c r="O67" s="140">
        <f t="shared" si="12"/>
        <v>0</v>
      </c>
    </row>
    <row r="68" spans="1:15" ht="15.6" outlineLevel="2" x14ac:dyDescent="0.3">
      <c r="B68" s="60"/>
      <c r="C68" s="53" t="s">
        <v>130</v>
      </c>
      <c r="D68" s="36" t="s">
        <v>131</v>
      </c>
      <c r="E68" s="20">
        <v>25</v>
      </c>
      <c r="F68" s="37">
        <v>7</v>
      </c>
      <c r="G68" s="37">
        <v>11</v>
      </c>
      <c r="H68" s="128">
        <v>6</v>
      </c>
      <c r="I68" s="128">
        <v>6</v>
      </c>
      <c r="J68" s="45">
        <f t="shared" si="19"/>
        <v>2</v>
      </c>
      <c r="K68" s="43" t="s">
        <v>25</v>
      </c>
      <c r="L68" s="139">
        <f t="shared" si="13"/>
        <v>2</v>
      </c>
      <c r="M68" s="140">
        <f>8-G68-H68</f>
        <v>-9</v>
      </c>
      <c r="N68" s="139">
        <f t="shared" si="14"/>
        <v>8</v>
      </c>
      <c r="O68" s="140">
        <f t="shared" si="12"/>
        <v>17</v>
      </c>
    </row>
    <row r="69" spans="1:15" s="30" customFormat="1" ht="15" customHeight="1" outlineLevel="1" x14ac:dyDescent="0.3">
      <c r="B69" s="420" t="s">
        <v>132</v>
      </c>
      <c r="C69" s="421"/>
      <c r="D69" s="48" t="s">
        <v>133</v>
      </c>
      <c r="E69" s="20">
        <f t="shared" si="0"/>
        <v>114</v>
      </c>
      <c r="F69" s="50">
        <f t="shared" ref="F69:J69" si="20">SUM(F70:F72)</f>
        <v>16</v>
      </c>
      <c r="G69" s="49">
        <f t="shared" si="20"/>
        <v>32</v>
      </c>
      <c r="H69" s="49">
        <f t="shared" si="20"/>
        <v>31</v>
      </c>
      <c r="I69" s="49">
        <f t="shared" si="20"/>
        <v>31</v>
      </c>
      <c r="J69" s="49">
        <f t="shared" si="20"/>
        <v>20</v>
      </c>
      <c r="K69" s="125" t="s">
        <v>25</v>
      </c>
      <c r="L69" s="139">
        <f t="shared" si="13"/>
        <v>20</v>
      </c>
      <c r="M69" s="49">
        <f t="shared" ref="M69" si="21">SUM(M70:M72)</f>
        <v>-3</v>
      </c>
      <c r="N69" s="139">
        <f t="shared" si="14"/>
        <v>60</v>
      </c>
      <c r="O69" s="140">
        <f t="shared" si="12"/>
        <v>54</v>
      </c>
    </row>
    <row r="70" spans="1:15" ht="15.6" outlineLevel="2" x14ac:dyDescent="0.3">
      <c r="B70" s="60"/>
      <c r="C70" s="53" t="s">
        <v>134</v>
      </c>
      <c r="D70" s="36" t="s">
        <v>135</v>
      </c>
      <c r="E70" s="20">
        <v>14</v>
      </c>
      <c r="F70" s="37"/>
      <c r="G70" s="37">
        <v>2</v>
      </c>
      <c r="H70" s="128">
        <v>3</v>
      </c>
      <c r="I70" s="128">
        <v>3</v>
      </c>
      <c r="J70" s="45">
        <f t="shared" si="19"/>
        <v>6</v>
      </c>
      <c r="K70" s="43" t="s">
        <v>25</v>
      </c>
      <c r="L70" s="139">
        <f t="shared" si="13"/>
        <v>6</v>
      </c>
      <c r="M70" s="140">
        <f>9-G70-H70</f>
        <v>4</v>
      </c>
      <c r="N70" s="139">
        <f t="shared" si="14"/>
        <v>9</v>
      </c>
      <c r="O70" s="140">
        <f t="shared" si="12"/>
        <v>5</v>
      </c>
    </row>
    <row r="71" spans="1:15" ht="15.6" outlineLevel="2" x14ac:dyDescent="0.3">
      <c r="B71" s="60"/>
      <c r="C71" s="53" t="s">
        <v>136</v>
      </c>
      <c r="D71" s="61" t="s">
        <v>137</v>
      </c>
      <c r="E71" s="20">
        <f t="shared" si="0"/>
        <v>0</v>
      </c>
      <c r="F71" s="37"/>
      <c r="G71" s="37">
        <v>0</v>
      </c>
      <c r="H71" s="128">
        <v>0</v>
      </c>
      <c r="I71" s="37">
        <v>0</v>
      </c>
      <c r="J71" s="45">
        <v>0</v>
      </c>
      <c r="K71" s="43" t="s">
        <v>25</v>
      </c>
      <c r="L71" s="139">
        <f t="shared" si="13"/>
        <v>0</v>
      </c>
      <c r="N71" s="139">
        <f t="shared" si="14"/>
        <v>0</v>
      </c>
      <c r="O71" s="140">
        <f t="shared" si="12"/>
        <v>0</v>
      </c>
    </row>
    <row r="72" spans="1:15" ht="15.6" outlineLevel="2" x14ac:dyDescent="0.3">
      <c r="B72" s="60"/>
      <c r="C72" s="53" t="s">
        <v>138</v>
      </c>
      <c r="D72" s="36" t="s">
        <v>139</v>
      </c>
      <c r="E72" s="20">
        <v>100</v>
      </c>
      <c r="F72" s="37">
        <v>16</v>
      </c>
      <c r="G72" s="37">
        <v>30</v>
      </c>
      <c r="H72" s="128">
        <v>28</v>
      </c>
      <c r="I72" s="128">
        <v>28</v>
      </c>
      <c r="J72" s="45">
        <f t="shared" si="19"/>
        <v>14</v>
      </c>
      <c r="K72" s="43" t="s">
        <v>25</v>
      </c>
      <c r="L72" s="139">
        <f t="shared" si="13"/>
        <v>14</v>
      </c>
      <c r="M72" s="140">
        <f>51-G72-H72</f>
        <v>-7</v>
      </c>
      <c r="N72" s="139">
        <f t="shared" si="14"/>
        <v>51</v>
      </c>
      <c r="O72" s="140">
        <f t="shared" si="12"/>
        <v>49</v>
      </c>
    </row>
    <row r="73" spans="1:15" s="30" customFormat="1" ht="15.6" outlineLevel="1" x14ac:dyDescent="0.3">
      <c r="B73" s="420" t="s">
        <v>140</v>
      </c>
      <c r="C73" s="421"/>
      <c r="D73" s="28" t="s">
        <v>141</v>
      </c>
      <c r="E73" s="20">
        <f t="shared" si="0"/>
        <v>0</v>
      </c>
      <c r="F73" s="50">
        <f>SUM(F74:F75)</f>
        <v>0</v>
      </c>
      <c r="G73" s="49">
        <f>SUM(G74:G75)</f>
        <v>0</v>
      </c>
      <c r="H73" s="49">
        <f>SUM(H74:H75)</f>
        <v>0</v>
      </c>
      <c r="I73" s="49">
        <f>SUM(I74:I75)</f>
        <v>0</v>
      </c>
      <c r="J73" s="49">
        <f>SUM(J74:J75)</f>
        <v>0</v>
      </c>
      <c r="K73" s="125" t="s">
        <v>25</v>
      </c>
      <c r="L73" s="139">
        <f t="shared" si="13"/>
        <v>0</v>
      </c>
      <c r="M73" s="49">
        <f>SUM(M74:M75)</f>
        <v>0</v>
      </c>
      <c r="N73" s="139">
        <f t="shared" si="14"/>
        <v>0</v>
      </c>
      <c r="O73" s="140">
        <f t="shared" si="12"/>
        <v>0</v>
      </c>
    </row>
    <row r="74" spans="1:15" s="65" customFormat="1" ht="15.6" outlineLevel="2" x14ac:dyDescent="0.3">
      <c r="A74" s="1"/>
      <c r="B74" s="60"/>
      <c r="C74" s="53" t="s">
        <v>142</v>
      </c>
      <c r="D74" s="61" t="s">
        <v>143</v>
      </c>
      <c r="E74" s="20">
        <f t="shared" si="0"/>
        <v>0</v>
      </c>
      <c r="F74" s="37"/>
      <c r="G74" s="37">
        <v>0</v>
      </c>
      <c r="H74" s="128">
        <v>0</v>
      </c>
      <c r="I74" s="37">
        <v>0</v>
      </c>
      <c r="J74" s="45">
        <v>0</v>
      </c>
      <c r="K74" s="43" t="s">
        <v>25</v>
      </c>
      <c r="L74" s="139">
        <f t="shared" si="13"/>
        <v>0</v>
      </c>
      <c r="N74" s="139">
        <f t="shared" si="14"/>
        <v>0</v>
      </c>
      <c r="O74" s="140">
        <f t="shared" si="12"/>
        <v>0</v>
      </c>
    </row>
    <row r="75" spans="1:15" s="65" customFormat="1" ht="15.6" outlineLevel="2" x14ac:dyDescent="0.3">
      <c r="A75" s="1"/>
      <c r="B75" s="60"/>
      <c r="C75" s="53" t="s">
        <v>144</v>
      </c>
      <c r="D75" s="61" t="s">
        <v>145</v>
      </c>
      <c r="E75" s="20">
        <f t="shared" ref="E75:E138" si="22">SUM(G75:J75)</f>
        <v>0</v>
      </c>
      <c r="F75" s="37"/>
      <c r="G75" s="37">
        <v>0</v>
      </c>
      <c r="H75" s="128">
        <v>0</v>
      </c>
      <c r="I75" s="37">
        <v>0</v>
      </c>
      <c r="J75" s="45">
        <v>0</v>
      </c>
      <c r="K75" s="43" t="s">
        <v>25</v>
      </c>
      <c r="L75" s="139">
        <f t="shared" si="13"/>
        <v>0</v>
      </c>
      <c r="N75" s="139">
        <f t="shared" si="14"/>
        <v>0</v>
      </c>
      <c r="O75" s="140">
        <f t="shared" si="12"/>
        <v>0</v>
      </c>
    </row>
    <row r="76" spans="1:15" s="66" customFormat="1" ht="15.6" outlineLevel="1" x14ac:dyDescent="0.3">
      <c r="A76" s="30"/>
      <c r="B76" s="420" t="s">
        <v>146</v>
      </c>
      <c r="C76" s="421"/>
      <c r="D76" s="28" t="s">
        <v>147</v>
      </c>
      <c r="E76" s="20">
        <f t="shared" si="22"/>
        <v>0</v>
      </c>
      <c r="F76" s="59"/>
      <c r="G76" s="38">
        <v>0</v>
      </c>
      <c r="H76" s="127">
        <v>0</v>
      </c>
      <c r="I76" s="38">
        <v>0</v>
      </c>
      <c r="J76" s="44">
        <v>0</v>
      </c>
      <c r="K76" s="32" t="s">
        <v>25</v>
      </c>
      <c r="L76" s="139">
        <f t="shared" si="13"/>
        <v>0</v>
      </c>
      <c r="N76" s="139">
        <f t="shared" si="14"/>
        <v>0</v>
      </c>
      <c r="O76" s="140">
        <f t="shared" si="12"/>
        <v>0</v>
      </c>
    </row>
    <row r="77" spans="1:15" s="66" customFormat="1" ht="15.6" outlineLevel="1" x14ac:dyDescent="0.3">
      <c r="A77" s="30"/>
      <c r="B77" s="420" t="s">
        <v>148</v>
      </c>
      <c r="C77" s="421"/>
      <c r="D77" s="28" t="s">
        <v>149</v>
      </c>
      <c r="E77" s="20">
        <f t="shared" si="22"/>
        <v>0</v>
      </c>
      <c r="F77" s="59"/>
      <c r="G77" s="38">
        <v>0</v>
      </c>
      <c r="H77" s="127">
        <v>0</v>
      </c>
      <c r="I77" s="38">
        <v>0</v>
      </c>
      <c r="J77" s="44">
        <v>0</v>
      </c>
      <c r="K77" s="32" t="s">
        <v>25</v>
      </c>
      <c r="L77" s="139">
        <f t="shared" si="13"/>
        <v>0</v>
      </c>
      <c r="N77" s="139">
        <f t="shared" si="14"/>
        <v>0</v>
      </c>
      <c r="O77" s="140">
        <f t="shared" si="12"/>
        <v>0</v>
      </c>
    </row>
    <row r="78" spans="1:15" s="66" customFormat="1" ht="15.6" outlineLevel="1" x14ac:dyDescent="0.3">
      <c r="A78" s="30"/>
      <c r="B78" s="420" t="s">
        <v>150</v>
      </c>
      <c r="C78" s="421"/>
      <c r="D78" s="28" t="s">
        <v>151</v>
      </c>
      <c r="E78" s="20">
        <f t="shared" si="22"/>
        <v>0</v>
      </c>
      <c r="F78" s="59"/>
      <c r="G78" s="38">
        <v>0</v>
      </c>
      <c r="H78" s="127">
        <v>0</v>
      </c>
      <c r="I78" s="38">
        <v>0</v>
      </c>
      <c r="J78" s="44">
        <v>0</v>
      </c>
      <c r="K78" s="32" t="s">
        <v>25</v>
      </c>
      <c r="L78" s="139">
        <f t="shared" si="13"/>
        <v>0</v>
      </c>
      <c r="N78" s="139">
        <f t="shared" si="14"/>
        <v>0</v>
      </c>
      <c r="O78" s="140">
        <f t="shared" si="12"/>
        <v>0</v>
      </c>
    </row>
    <row r="79" spans="1:15" s="66" customFormat="1" ht="15.6" outlineLevel="1" x14ac:dyDescent="0.3">
      <c r="A79" s="30"/>
      <c r="B79" s="420" t="s">
        <v>152</v>
      </c>
      <c r="C79" s="421"/>
      <c r="D79" s="28" t="s">
        <v>153</v>
      </c>
      <c r="E79" s="20">
        <f t="shared" si="22"/>
        <v>0</v>
      </c>
      <c r="F79" s="59"/>
      <c r="G79" s="38">
        <v>0</v>
      </c>
      <c r="H79" s="127">
        <v>0</v>
      </c>
      <c r="I79" s="38">
        <v>0</v>
      </c>
      <c r="J79" s="44">
        <v>0</v>
      </c>
      <c r="K79" s="32" t="s">
        <v>25</v>
      </c>
      <c r="L79" s="139">
        <f t="shared" si="13"/>
        <v>0</v>
      </c>
      <c r="N79" s="139">
        <f t="shared" si="14"/>
        <v>0</v>
      </c>
      <c r="O79" s="140">
        <f t="shared" si="12"/>
        <v>0</v>
      </c>
    </row>
    <row r="80" spans="1:15" s="66" customFormat="1" ht="15.6" outlineLevel="1" x14ac:dyDescent="0.3">
      <c r="A80" s="30"/>
      <c r="B80" s="420" t="s">
        <v>154</v>
      </c>
      <c r="C80" s="421"/>
      <c r="D80" s="48" t="s">
        <v>155</v>
      </c>
      <c r="E80" s="20">
        <v>30</v>
      </c>
      <c r="F80" s="59"/>
      <c r="G80" s="51">
        <v>0</v>
      </c>
      <c r="H80" s="49">
        <v>14</v>
      </c>
      <c r="I80" s="49">
        <v>16</v>
      </c>
      <c r="J80" s="211">
        <f t="shared" ref="J80:J81" si="23">E80-G80-H80-I80</f>
        <v>0</v>
      </c>
      <c r="K80" s="32" t="s">
        <v>25</v>
      </c>
      <c r="L80" s="139">
        <f t="shared" si="13"/>
        <v>0</v>
      </c>
      <c r="M80" s="141">
        <f>6-G80-H80</f>
        <v>-8</v>
      </c>
      <c r="N80" s="139">
        <f t="shared" si="14"/>
        <v>6</v>
      </c>
      <c r="O80" s="140">
        <f t="shared" si="12"/>
        <v>24</v>
      </c>
    </row>
    <row r="81" spans="1:15" s="66" customFormat="1" ht="15.6" outlineLevel="1" x14ac:dyDescent="0.3">
      <c r="A81" s="30"/>
      <c r="B81" s="420" t="s">
        <v>156</v>
      </c>
      <c r="C81" s="421"/>
      <c r="D81" s="48" t="s">
        <v>157</v>
      </c>
      <c r="E81" s="20">
        <v>13</v>
      </c>
      <c r="F81" s="59"/>
      <c r="G81" s="51">
        <v>3</v>
      </c>
      <c r="H81" s="22">
        <v>3</v>
      </c>
      <c r="I81" s="22">
        <v>3</v>
      </c>
      <c r="J81" s="211">
        <f t="shared" si="23"/>
        <v>4</v>
      </c>
      <c r="K81" s="32" t="s">
        <v>25</v>
      </c>
      <c r="L81" s="139">
        <f t="shared" si="13"/>
        <v>4</v>
      </c>
      <c r="N81" s="139">
        <f t="shared" si="14"/>
        <v>6</v>
      </c>
      <c r="O81" s="140">
        <f t="shared" si="12"/>
        <v>7</v>
      </c>
    </row>
    <row r="82" spans="1:15" s="66" customFormat="1" ht="15" customHeight="1" outlineLevel="1" x14ac:dyDescent="0.3">
      <c r="A82" s="30"/>
      <c r="B82" s="420" t="s">
        <v>158</v>
      </c>
      <c r="C82" s="421"/>
      <c r="D82" s="28" t="s">
        <v>159</v>
      </c>
      <c r="E82" s="20">
        <v>0</v>
      </c>
      <c r="F82" s="59"/>
      <c r="G82" s="51"/>
      <c r="H82" s="127"/>
      <c r="I82" s="51"/>
      <c r="J82" s="63"/>
      <c r="K82" s="32" t="s">
        <v>25</v>
      </c>
      <c r="L82" s="139">
        <f t="shared" si="13"/>
        <v>0</v>
      </c>
      <c r="N82" s="139">
        <f t="shared" si="14"/>
        <v>0</v>
      </c>
      <c r="O82" s="140">
        <f t="shared" si="12"/>
        <v>0</v>
      </c>
    </row>
    <row r="83" spans="1:15" s="30" customFormat="1" ht="15.6" outlineLevel="1" x14ac:dyDescent="0.3">
      <c r="B83" s="420" t="s">
        <v>160</v>
      </c>
      <c r="C83" s="421"/>
      <c r="D83" s="28" t="s">
        <v>161</v>
      </c>
      <c r="E83" s="20">
        <f t="shared" si="22"/>
        <v>0</v>
      </c>
      <c r="F83" s="59"/>
      <c r="G83" s="51"/>
      <c r="H83" s="127"/>
      <c r="I83" s="51"/>
      <c r="J83" s="63"/>
      <c r="K83" s="32" t="s">
        <v>25</v>
      </c>
      <c r="L83" s="139">
        <f t="shared" si="13"/>
        <v>0</v>
      </c>
      <c r="N83" s="139">
        <f t="shared" si="14"/>
        <v>0</v>
      </c>
      <c r="O83" s="140">
        <f t="shared" si="12"/>
        <v>0</v>
      </c>
    </row>
    <row r="84" spans="1:15" s="30" customFormat="1" ht="15.6" outlineLevel="1" x14ac:dyDescent="0.3">
      <c r="B84" s="420" t="s">
        <v>162</v>
      </c>
      <c r="C84" s="421"/>
      <c r="D84" s="28" t="s">
        <v>163</v>
      </c>
      <c r="E84" s="20">
        <f t="shared" si="22"/>
        <v>0</v>
      </c>
      <c r="F84" s="59"/>
      <c r="G84" s="51"/>
      <c r="H84" s="127"/>
      <c r="I84" s="51"/>
      <c r="J84" s="63"/>
      <c r="K84" s="32" t="s">
        <v>25</v>
      </c>
      <c r="L84" s="139">
        <f t="shared" si="13"/>
        <v>0</v>
      </c>
      <c r="N84" s="139">
        <f t="shared" si="14"/>
        <v>0</v>
      </c>
      <c r="O84" s="140">
        <f t="shared" si="12"/>
        <v>0</v>
      </c>
    </row>
    <row r="85" spans="1:15" s="30" customFormat="1" ht="30" customHeight="1" outlineLevel="1" x14ac:dyDescent="0.3">
      <c r="B85" s="408" t="s">
        <v>164</v>
      </c>
      <c r="C85" s="409"/>
      <c r="D85" s="28" t="s">
        <v>165</v>
      </c>
      <c r="E85" s="20">
        <f t="shared" si="22"/>
        <v>0</v>
      </c>
      <c r="F85" s="59"/>
      <c r="G85" s="51"/>
      <c r="H85" s="127"/>
      <c r="I85" s="51"/>
      <c r="J85" s="63"/>
      <c r="K85" s="32" t="s">
        <v>25</v>
      </c>
      <c r="L85" s="139">
        <f t="shared" si="13"/>
        <v>0</v>
      </c>
      <c r="N85" s="139">
        <f t="shared" si="14"/>
        <v>0</v>
      </c>
      <c r="O85" s="140">
        <f t="shared" si="12"/>
        <v>0</v>
      </c>
    </row>
    <row r="86" spans="1:15" s="30" customFormat="1" ht="25.5" customHeight="1" outlineLevel="1" x14ac:dyDescent="0.3">
      <c r="B86" s="420" t="s">
        <v>166</v>
      </c>
      <c r="C86" s="421"/>
      <c r="D86" s="28" t="s">
        <v>167</v>
      </c>
      <c r="E86" s="20">
        <f t="shared" si="22"/>
        <v>0</v>
      </c>
      <c r="F86" s="59"/>
      <c r="G86" s="51"/>
      <c r="H86" s="127"/>
      <c r="I86" s="51"/>
      <c r="J86" s="63"/>
      <c r="K86" s="32" t="s">
        <v>25</v>
      </c>
      <c r="L86" s="139">
        <f t="shared" si="13"/>
        <v>0</v>
      </c>
      <c r="N86" s="139">
        <f t="shared" si="14"/>
        <v>0</v>
      </c>
      <c r="O86" s="140">
        <f t="shared" si="12"/>
        <v>0</v>
      </c>
    </row>
    <row r="87" spans="1:15" s="30" customFormat="1" ht="15.6" outlineLevel="1" x14ac:dyDescent="0.3">
      <c r="B87" s="420" t="s">
        <v>168</v>
      </c>
      <c r="C87" s="421"/>
      <c r="D87" s="28" t="s">
        <v>169</v>
      </c>
      <c r="E87" s="20">
        <f t="shared" si="22"/>
        <v>0</v>
      </c>
      <c r="F87" s="59"/>
      <c r="G87" s="51"/>
      <c r="H87" s="127"/>
      <c r="I87" s="51"/>
      <c r="J87" s="63"/>
      <c r="K87" s="32" t="s">
        <v>25</v>
      </c>
      <c r="L87" s="139">
        <f t="shared" si="13"/>
        <v>0</v>
      </c>
      <c r="N87" s="139">
        <f t="shared" si="14"/>
        <v>0</v>
      </c>
      <c r="O87" s="140">
        <f t="shared" si="12"/>
        <v>0</v>
      </c>
    </row>
    <row r="88" spans="1:15" s="30" customFormat="1" ht="15.6" outlineLevel="1" x14ac:dyDescent="0.3">
      <c r="B88" s="420" t="s">
        <v>170</v>
      </c>
      <c r="C88" s="421"/>
      <c r="D88" s="28" t="s">
        <v>171</v>
      </c>
      <c r="E88" s="20">
        <f t="shared" si="22"/>
        <v>0</v>
      </c>
      <c r="F88" s="59"/>
      <c r="G88" s="51"/>
      <c r="H88" s="127"/>
      <c r="I88" s="51"/>
      <c r="J88" s="63"/>
      <c r="K88" s="32" t="s">
        <v>25</v>
      </c>
      <c r="L88" s="139">
        <f t="shared" si="13"/>
        <v>0</v>
      </c>
      <c r="N88" s="139">
        <f t="shared" si="14"/>
        <v>0</v>
      </c>
      <c r="O88" s="140">
        <f t="shared" si="12"/>
        <v>0</v>
      </c>
    </row>
    <row r="89" spans="1:15" s="30" customFormat="1" ht="15.6" outlineLevel="1" x14ac:dyDescent="0.3">
      <c r="B89" s="420" t="s">
        <v>172</v>
      </c>
      <c r="C89" s="421"/>
      <c r="D89" s="28" t="s">
        <v>173</v>
      </c>
      <c r="E89" s="20">
        <f t="shared" si="22"/>
        <v>0</v>
      </c>
      <c r="F89" s="59"/>
      <c r="G89" s="51"/>
      <c r="H89" s="127"/>
      <c r="I89" s="51"/>
      <c r="J89" s="63"/>
      <c r="K89" s="32" t="s">
        <v>25</v>
      </c>
      <c r="L89" s="139">
        <f t="shared" si="13"/>
        <v>0</v>
      </c>
      <c r="N89" s="139">
        <f t="shared" si="14"/>
        <v>0</v>
      </c>
      <c r="O89" s="140">
        <f t="shared" si="12"/>
        <v>0</v>
      </c>
    </row>
    <row r="90" spans="1:15" s="30" customFormat="1" ht="24.75" customHeight="1" outlineLevel="1" x14ac:dyDescent="0.3">
      <c r="B90" s="408" t="s">
        <v>174</v>
      </c>
      <c r="C90" s="409"/>
      <c r="D90" s="28" t="s">
        <v>175</v>
      </c>
      <c r="E90" s="20">
        <f t="shared" si="22"/>
        <v>0</v>
      </c>
      <c r="F90" s="59"/>
      <c r="G90" s="51"/>
      <c r="H90" s="127"/>
      <c r="I90" s="51"/>
      <c r="J90" s="63"/>
      <c r="K90" s="32" t="s">
        <v>25</v>
      </c>
      <c r="L90" s="139">
        <f t="shared" si="13"/>
        <v>0</v>
      </c>
      <c r="N90" s="139">
        <f t="shared" si="14"/>
        <v>0</v>
      </c>
      <c r="O90" s="140">
        <f t="shared" si="12"/>
        <v>0</v>
      </c>
    </row>
    <row r="91" spans="1:15" ht="15.6" outlineLevel="2" x14ac:dyDescent="0.3">
      <c r="B91" s="52"/>
      <c r="C91" s="53" t="s">
        <v>176</v>
      </c>
      <c r="D91" s="61" t="s">
        <v>177</v>
      </c>
      <c r="E91" s="20">
        <f t="shared" si="22"/>
        <v>0</v>
      </c>
      <c r="F91" s="38"/>
      <c r="G91" s="38"/>
      <c r="H91" s="127"/>
      <c r="I91" s="38"/>
      <c r="J91" s="44"/>
      <c r="K91" s="39" t="s">
        <v>25</v>
      </c>
      <c r="L91" s="139">
        <f t="shared" si="13"/>
        <v>0</v>
      </c>
      <c r="N91" s="139">
        <f t="shared" si="14"/>
        <v>0</v>
      </c>
      <c r="O91" s="140">
        <f t="shared" si="12"/>
        <v>0</v>
      </c>
    </row>
    <row r="92" spans="1:15" ht="15.6" outlineLevel="2" x14ac:dyDescent="0.3">
      <c r="B92" s="52"/>
      <c r="C92" s="53" t="s">
        <v>178</v>
      </c>
      <c r="D92" s="61" t="s">
        <v>179</v>
      </c>
      <c r="E92" s="20">
        <f t="shared" si="22"/>
        <v>0</v>
      </c>
      <c r="F92" s="38"/>
      <c r="G92" s="38"/>
      <c r="H92" s="127"/>
      <c r="I92" s="38"/>
      <c r="J92" s="44"/>
      <c r="K92" s="39" t="s">
        <v>25</v>
      </c>
      <c r="L92" s="139">
        <f t="shared" si="13"/>
        <v>0</v>
      </c>
      <c r="N92" s="139">
        <f t="shared" si="14"/>
        <v>0</v>
      </c>
      <c r="O92" s="140">
        <f t="shared" si="12"/>
        <v>0</v>
      </c>
    </row>
    <row r="93" spans="1:15" ht="15.6" outlineLevel="1" x14ac:dyDescent="0.3">
      <c r="B93" s="426" t="s">
        <v>180</v>
      </c>
      <c r="C93" s="427"/>
      <c r="D93" s="28" t="s">
        <v>181</v>
      </c>
      <c r="E93" s="20">
        <f t="shared" si="22"/>
        <v>0</v>
      </c>
      <c r="F93" s="38"/>
      <c r="G93" s="67"/>
      <c r="H93" s="127"/>
      <c r="I93" s="67"/>
      <c r="J93" s="68"/>
      <c r="K93" s="39" t="s">
        <v>25</v>
      </c>
      <c r="L93" s="139">
        <f t="shared" si="13"/>
        <v>0</v>
      </c>
      <c r="N93" s="139">
        <f t="shared" si="14"/>
        <v>0</v>
      </c>
      <c r="O93" s="140">
        <f t="shared" si="12"/>
        <v>0</v>
      </c>
    </row>
    <row r="94" spans="1:15" ht="15.6" outlineLevel="1" x14ac:dyDescent="0.3">
      <c r="B94" s="420" t="s">
        <v>182</v>
      </c>
      <c r="C94" s="421"/>
      <c r="D94" s="28" t="s">
        <v>183</v>
      </c>
      <c r="E94" s="20">
        <f t="shared" si="22"/>
        <v>0</v>
      </c>
      <c r="F94" s="38"/>
      <c r="G94" s="67"/>
      <c r="H94" s="127"/>
      <c r="I94" s="67"/>
      <c r="J94" s="68"/>
      <c r="K94" s="39" t="s">
        <v>25</v>
      </c>
      <c r="L94" s="139">
        <f t="shared" si="13"/>
        <v>0</v>
      </c>
      <c r="N94" s="139">
        <f t="shared" si="14"/>
        <v>0</v>
      </c>
      <c r="O94" s="140">
        <f t="shared" si="12"/>
        <v>0</v>
      </c>
    </row>
    <row r="95" spans="1:15" ht="39.75" customHeight="1" outlineLevel="1" x14ac:dyDescent="0.3">
      <c r="B95" s="420" t="s">
        <v>184</v>
      </c>
      <c r="C95" s="421"/>
      <c r="D95" s="28" t="s">
        <v>185</v>
      </c>
      <c r="E95" s="20">
        <f t="shared" si="22"/>
        <v>53</v>
      </c>
      <c r="F95" s="59">
        <f t="shared" ref="F95:J95" si="24">SUM(F96:F103)</f>
        <v>3</v>
      </c>
      <c r="G95" s="51">
        <f t="shared" si="24"/>
        <v>12</v>
      </c>
      <c r="H95" s="51">
        <f t="shared" si="24"/>
        <v>13</v>
      </c>
      <c r="I95" s="51">
        <f t="shared" si="24"/>
        <v>11</v>
      </c>
      <c r="J95" s="51">
        <f t="shared" si="24"/>
        <v>17</v>
      </c>
      <c r="K95" s="39" t="s">
        <v>25</v>
      </c>
      <c r="L95" s="139">
        <f t="shared" si="13"/>
        <v>17</v>
      </c>
      <c r="N95" s="139">
        <f t="shared" si="14"/>
        <v>25</v>
      </c>
      <c r="O95" s="140">
        <f t="shared" si="12"/>
        <v>28</v>
      </c>
    </row>
    <row r="96" spans="1:15" ht="15.6" outlineLevel="2" x14ac:dyDescent="0.3">
      <c r="B96" s="52"/>
      <c r="C96" s="53" t="s">
        <v>186</v>
      </c>
      <c r="D96" s="61" t="s">
        <v>187</v>
      </c>
      <c r="E96" s="20">
        <f t="shared" si="22"/>
        <v>0</v>
      </c>
      <c r="F96" s="38"/>
      <c r="G96" s="38">
        <v>0</v>
      </c>
      <c r="H96" s="127">
        <v>0</v>
      </c>
      <c r="I96" s="38">
        <v>0</v>
      </c>
      <c r="J96" s="44">
        <v>0</v>
      </c>
      <c r="K96" s="39" t="s">
        <v>25</v>
      </c>
      <c r="L96" s="139">
        <f t="shared" si="13"/>
        <v>0</v>
      </c>
      <c r="N96" s="139">
        <f t="shared" si="14"/>
        <v>0</v>
      </c>
      <c r="O96" s="140">
        <f t="shared" si="12"/>
        <v>0</v>
      </c>
    </row>
    <row r="97" spans="2:15" ht="15.6" outlineLevel="2" x14ac:dyDescent="0.3">
      <c r="B97" s="60"/>
      <c r="C97" s="53" t="s">
        <v>188</v>
      </c>
      <c r="D97" s="61" t="s">
        <v>189</v>
      </c>
      <c r="E97" s="20">
        <f t="shared" si="22"/>
        <v>0</v>
      </c>
      <c r="F97" s="38"/>
      <c r="G97" s="38">
        <v>0</v>
      </c>
      <c r="H97" s="127">
        <v>0</v>
      </c>
      <c r="I97" s="38">
        <v>0</v>
      </c>
      <c r="J97" s="44">
        <v>0</v>
      </c>
      <c r="K97" s="39" t="s">
        <v>25</v>
      </c>
      <c r="L97" s="139">
        <f t="shared" si="13"/>
        <v>0</v>
      </c>
      <c r="N97" s="139">
        <f t="shared" si="14"/>
        <v>0</v>
      </c>
      <c r="O97" s="140">
        <f t="shared" si="12"/>
        <v>0</v>
      </c>
    </row>
    <row r="98" spans="2:15" ht="15.6" outlineLevel="2" x14ac:dyDescent="0.3">
      <c r="B98" s="60"/>
      <c r="C98" s="53" t="s">
        <v>190</v>
      </c>
      <c r="D98" s="61" t="s">
        <v>191</v>
      </c>
      <c r="E98" s="20">
        <v>2</v>
      </c>
      <c r="F98" s="38"/>
      <c r="G98" s="38">
        <v>0</v>
      </c>
      <c r="H98" s="127">
        <v>2</v>
      </c>
      <c r="I98" s="38">
        <v>0</v>
      </c>
      <c r="J98" s="45">
        <f t="shared" ref="J98" si="25">E98-G98-H98-I98</f>
        <v>0</v>
      </c>
      <c r="K98" s="39" t="s">
        <v>25</v>
      </c>
      <c r="L98" s="139">
        <f t="shared" si="13"/>
        <v>0</v>
      </c>
      <c r="N98" s="139">
        <f t="shared" si="14"/>
        <v>2</v>
      </c>
      <c r="O98" s="140">
        <f t="shared" si="12"/>
        <v>0</v>
      </c>
    </row>
    <row r="99" spans="2:15" ht="15.6" outlineLevel="2" x14ac:dyDescent="0.3">
      <c r="B99" s="60"/>
      <c r="C99" s="53" t="s">
        <v>192</v>
      </c>
      <c r="D99" s="61" t="s">
        <v>193</v>
      </c>
      <c r="E99" s="20">
        <f t="shared" si="22"/>
        <v>0</v>
      </c>
      <c r="F99" s="38"/>
      <c r="G99" s="38">
        <v>0</v>
      </c>
      <c r="H99" s="127">
        <v>0</v>
      </c>
      <c r="I99" s="38">
        <v>0</v>
      </c>
      <c r="J99" s="44">
        <v>0</v>
      </c>
      <c r="K99" s="39" t="s">
        <v>25</v>
      </c>
      <c r="L99" s="139">
        <f t="shared" si="13"/>
        <v>0</v>
      </c>
      <c r="N99" s="139">
        <f t="shared" si="14"/>
        <v>0</v>
      </c>
      <c r="O99" s="140">
        <f t="shared" si="12"/>
        <v>0</v>
      </c>
    </row>
    <row r="100" spans="2:15" ht="15.6" outlineLevel="2" x14ac:dyDescent="0.3">
      <c r="B100" s="60"/>
      <c r="C100" s="53" t="s">
        <v>194</v>
      </c>
      <c r="D100" s="61" t="s">
        <v>195</v>
      </c>
      <c r="E100" s="20">
        <f t="shared" si="22"/>
        <v>0</v>
      </c>
      <c r="F100" s="38"/>
      <c r="G100" s="38">
        <v>0</v>
      </c>
      <c r="H100" s="127">
        <v>0</v>
      </c>
      <c r="I100" s="38">
        <v>0</v>
      </c>
      <c r="J100" s="44">
        <v>0</v>
      </c>
      <c r="K100" s="39" t="s">
        <v>25</v>
      </c>
      <c r="L100" s="139">
        <f t="shared" si="13"/>
        <v>0</v>
      </c>
      <c r="N100" s="139">
        <f t="shared" si="14"/>
        <v>0</v>
      </c>
      <c r="O100" s="140">
        <f t="shared" si="12"/>
        <v>0</v>
      </c>
    </row>
    <row r="101" spans="2:15" ht="15.6" outlineLevel="2" x14ac:dyDescent="0.3">
      <c r="B101" s="60"/>
      <c r="C101" s="53" t="s">
        <v>196</v>
      </c>
      <c r="D101" s="61" t="s">
        <v>197</v>
      </c>
      <c r="E101" s="20">
        <f t="shared" si="22"/>
        <v>0</v>
      </c>
      <c r="F101" s="38"/>
      <c r="G101" s="38">
        <v>0</v>
      </c>
      <c r="H101" s="127">
        <v>0</v>
      </c>
      <c r="I101" s="38">
        <v>0</v>
      </c>
      <c r="J101" s="44">
        <v>0</v>
      </c>
      <c r="K101" s="39" t="s">
        <v>25</v>
      </c>
      <c r="L101" s="139">
        <f t="shared" si="13"/>
        <v>0</v>
      </c>
      <c r="N101" s="139">
        <f t="shared" si="14"/>
        <v>0</v>
      </c>
      <c r="O101" s="140">
        <f t="shared" si="12"/>
        <v>0</v>
      </c>
    </row>
    <row r="102" spans="2:15" ht="15.6" outlineLevel="2" x14ac:dyDescent="0.3">
      <c r="B102" s="60"/>
      <c r="C102" s="53" t="s">
        <v>198</v>
      </c>
      <c r="D102" s="61" t="s">
        <v>199</v>
      </c>
      <c r="E102" s="20">
        <f t="shared" si="22"/>
        <v>0</v>
      </c>
      <c r="F102" s="38"/>
      <c r="G102" s="38">
        <v>0</v>
      </c>
      <c r="H102" s="127">
        <v>0</v>
      </c>
      <c r="I102" s="38">
        <v>0</v>
      </c>
      <c r="J102" s="44">
        <v>0</v>
      </c>
      <c r="K102" s="39" t="s">
        <v>25</v>
      </c>
      <c r="L102" s="139">
        <f t="shared" si="13"/>
        <v>0</v>
      </c>
      <c r="N102" s="139">
        <f t="shared" si="14"/>
        <v>0</v>
      </c>
      <c r="O102" s="140">
        <f t="shared" si="12"/>
        <v>0</v>
      </c>
    </row>
    <row r="103" spans="2:15" ht="15.6" outlineLevel="2" x14ac:dyDescent="0.3">
      <c r="B103" s="52"/>
      <c r="C103" s="53" t="s">
        <v>200</v>
      </c>
      <c r="D103" s="61" t="s">
        <v>201</v>
      </c>
      <c r="E103" s="20">
        <v>51</v>
      </c>
      <c r="F103" s="38">
        <v>3</v>
      </c>
      <c r="G103" s="38">
        <v>12</v>
      </c>
      <c r="H103" s="127">
        <v>11</v>
      </c>
      <c r="I103" s="38">
        <v>11</v>
      </c>
      <c r="J103" s="45">
        <f t="shared" ref="J103" si="26">E103-G103-H103-I103</f>
        <v>17</v>
      </c>
      <c r="K103" s="39" t="s">
        <v>25</v>
      </c>
      <c r="L103" s="139">
        <f t="shared" si="13"/>
        <v>17</v>
      </c>
      <c r="N103" s="139">
        <f t="shared" si="14"/>
        <v>23</v>
      </c>
      <c r="O103" s="140">
        <f t="shared" si="12"/>
        <v>28</v>
      </c>
    </row>
    <row r="104" spans="2:15" ht="16.5" hidden="1" customHeight="1" x14ac:dyDescent="0.3">
      <c r="B104" s="408" t="s">
        <v>202</v>
      </c>
      <c r="C104" s="409"/>
      <c r="D104" s="28" t="s">
        <v>203</v>
      </c>
      <c r="E104" s="20">
        <f t="shared" si="22"/>
        <v>0</v>
      </c>
      <c r="F104" s="38"/>
      <c r="G104" s="67"/>
      <c r="H104" s="67"/>
      <c r="I104" s="67"/>
      <c r="J104" s="68"/>
      <c r="K104" s="27"/>
    </row>
    <row r="105" spans="2:15" ht="15.6" outlineLevel="1" x14ac:dyDescent="0.3">
      <c r="B105" s="420" t="s">
        <v>204</v>
      </c>
      <c r="C105" s="421"/>
      <c r="D105" s="28" t="s">
        <v>205</v>
      </c>
      <c r="E105" s="20">
        <f t="shared" si="22"/>
        <v>0</v>
      </c>
      <c r="F105" s="59">
        <f>SUM(F106:F107)</f>
        <v>0</v>
      </c>
      <c r="G105" s="51">
        <f>SUM(G106:G107)</f>
        <v>0</v>
      </c>
      <c r="H105" s="51">
        <f>SUM(H106:H107)</f>
        <v>0</v>
      </c>
      <c r="I105" s="51">
        <f>SUM(I106:I107)</f>
        <v>0</v>
      </c>
      <c r="J105" s="51">
        <f>SUM(J106:J107)</f>
        <v>0</v>
      </c>
      <c r="K105" s="39" t="s">
        <v>25</v>
      </c>
      <c r="L105" s="139">
        <f t="shared" ref="L105:L117" si="27">E105-G105-H105-I105</f>
        <v>0</v>
      </c>
      <c r="N105" s="139">
        <f t="shared" ref="N105:N117" si="28">G105+H105+M105</f>
        <v>0</v>
      </c>
      <c r="O105" s="140">
        <f t="shared" ref="O105:O117" si="29">E105-G105-H105-M105</f>
        <v>0</v>
      </c>
    </row>
    <row r="106" spans="2:15" ht="15.6" outlineLevel="2" x14ac:dyDescent="0.3">
      <c r="B106" s="52"/>
      <c r="C106" s="70" t="s">
        <v>206</v>
      </c>
      <c r="D106" s="71" t="s">
        <v>207</v>
      </c>
      <c r="E106" s="20">
        <f t="shared" si="22"/>
        <v>0</v>
      </c>
      <c r="F106" s="38"/>
      <c r="G106" s="67"/>
      <c r="H106" s="127"/>
      <c r="I106" s="67"/>
      <c r="J106" s="68"/>
      <c r="K106" s="39" t="s">
        <v>25</v>
      </c>
      <c r="L106" s="139">
        <f t="shared" si="27"/>
        <v>0</v>
      </c>
      <c r="N106" s="139">
        <f t="shared" si="28"/>
        <v>0</v>
      </c>
      <c r="O106" s="140">
        <f t="shared" si="29"/>
        <v>0</v>
      </c>
    </row>
    <row r="107" spans="2:15" ht="15.6" outlineLevel="2" x14ac:dyDescent="0.3">
      <c r="B107" s="52"/>
      <c r="C107" s="70" t="s">
        <v>208</v>
      </c>
      <c r="D107" s="71" t="s">
        <v>209</v>
      </c>
      <c r="E107" s="20">
        <f t="shared" si="22"/>
        <v>0</v>
      </c>
      <c r="F107" s="38"/>
      <c r="G107" s="67"/>
      <c r="H107" s="127"/>
      <c r="I107" s="67"/>
      <c r="J107" s="68"/>
      <c r="K107" s="39" t="s">
        <v>25</v>
      </c>
      <c r="L107" s="139">
        <f t="shared" si="27"/>
        <v>0</v>
      </c>
      <c r="N107" s="139">
        <f t="shared" si="28"/>
        <v>0</v>
      </c>
      <c r="O107" s="140">
        <f t="shared" si="29"/>
        <v>0</v>
      </c>
    </row>
    <row r="108" spans="2:15" ht="31.5" customHeight="1" outlineLevel="1" x14ac:dyDescent="0.3">
      <c r="B108" s="420" t="s">
        <v>210</v>
      </c>
      <c r="C108" s="421"/>
      <c r="D108" s="28" t="s">
        <v>211</v>
      </c>
      <c r="E108" s="20">
        <f t="shared" si="22"/>
        <v>0</v>
      </c>
      <c r="F108" s="59">
        <f>SUM(F109:F112)</f>
        <v>0</v>
      </c>
      <c r="G108" s="51">
        <f>SUM(G109:G112)</f>
        <v>0</v>
      </c>
      <c r="H108" s="51">
        <f>SUM(H109:H112)</f>
        <v>0</v>
      </c>
      <c r="I108" s="51">
        <f>SUM(I109:I112)</f>
        <v>0</v>
      </c>
      <c r="J108" s="51">
        <f>SUM(J109:J112)</f>
        <v>0</v>
      </c>
      <c r="K108" s="39" t="s">
        <v>25</v>
      </c>
      <c r="L108" s="139">
        <f t="shared" si="27"/>
        <v>0</v>
      </c>
      <c r="N108" s="139">
        <f t="shared" si="28"/>
        <v>0</v>
      </c>
      <c r="O108" s="140">
        <f t="shared" si="29"/>
        <v>0</v>
      </c>
    </row>
    <row r="109" spans="2:15" ht="15.6" outlineLevel="2" x14ac:dyDescent="0.3">
      <c r="B109" s="72"/>
      <c r="C109" s="70" t="s">
        <v>212</v>
      </c>
      <c r="D109" s="71" t="s">
        <v>213</v>
      </c>
      <c r="E109" s="20">
        <f t="shared" si="22"/>
        <v>0</v>
      </c>
      <c r="F109" s="38"/>
      <c r="G109" s="67"/>
      <c r="H109" s="127"/>
      <c r="I109" s="67"/>
      <c r="J109" s="68"/>
      <c r="K109" s="39" t="s">
        <v>25</v>
      </c>
      <c r="L109" s="139">
        <f t="shared" si="27"/>
        <v>0</v>
      </c>
      <c r="N109" s="139">
        <f t="shared" si="28"/>
        <v>0</v>
      </c>
      <c r="O109" s="140">
        <f t="shared" si="29"/>
        <v>0</v>
      </c>
    </row>
    <row r="110" spans="2:15" ht="15.6" outlineLevel="2" x14ac:dyDescent="0.3">
      <c r="B110" s="52"/>
      <c r="C110" s="73" t="s">
        <v>214</v>
      </c>
      <c r="D110" s="71" t="s">
        <v>215</v>
      </c>
      <c r="E110" s="20">
        <f t="shared" si="22"/>
        <v>0</v>
      </c>
      <c r="F110" s="38"/>
      <c r="G110" s="67"/>
      <c r="H110" s="127"/>
      <c r="I110" s="67"/>
      <c r="J110" s="68"/>
      <c r="K110" s="39" t="s">
        <v>25</v>
      </c>
      <c r="L110" s="139">
        <f t="shared" si="27"/>
        <v>0</v>
      </c>
      <c r="N110" s="139">
        <f t="shared" si="28"/>
        <v>0</v>
      </c>
      <c r="O110" s="140">
        <f t="shared" si="29"/>
        <v>0</v>
      </c>
    </row>
    <row r="111" spans="2:15" ht="15.6" outlineLevel="2" x14ac:dyDescent="0.3">
      <c r="B111" s="52"/>
      <c r="C111" s="74" t="s">
        <v>216</v>
      </c>
      <c r="D111" s="71" t="s">
        <v>217</v>
      </c>
      <c r="E111" s="20">
        <f t="shared" si="22"/>
        <v>0</v>
      </c>
      <c r="F111" s="38"/>
      <c r="G111" s="67"/>
      <c r="H111" s="127"/>
      <c r="I111" s="67"/>
      <c r="J111" s="68"/>
      <c r="K111" s="39" t="s">
        <v>25</v>
      </c>
      <c r="L111" s="139">
        <f t="shared" si="27"/>
        <v>0</v>
      </c>
      <c r="N111" s="139">
        <f t="shared" si="28"/>
        <v>0</v>
      </c>
      <c r="O111" s="140">
        <f t="shared" si="29"/>
        <v>0</v>
      </c>
    </row>
    <row r="112" spans="2:15" ht="15.6" outlineLevel="2" x14ac:dyDescent="0.3">
      <c r="B112" s="52"/>
      <c r="C112" s="74" t="s">
        <v>218</v>
      </c>
      <c r="D112" s="71" t="s">
        <v>219</v>
      </c>
      <c r="E112" s="20">
        <f t="shared" si="22"/>
        <v>0</v>
      </c>
      <c r="F112" s="38"/>
      <c r="G112" s="67"/>
      <c r="H112" s="127"/>
      <c r="I112" s="67"/>
      <c r="J112" s="68"/>
      <c r="K112" s="39" t="s">
        <v>25</v>
      </c>
      <c r="L112" s="139">
        <f t="shared" si="27"/>
        <v>0</v>
      </c>
      <c r="N112" s="139">
        <f t="shared" si="28"/>
        <v>0</v>
      </c>
      <c r="O112" s="140">
        <f t="shared" si="29"/>
        <v>0</v>
      </c>
    </row>
    <row r="113" spans="2:15" ht="15.6" outlineLevel="1" x14ac:dyDescent="0.3">
      <c r="B113" s="420" t="s">
        <v>220</v>
      </c>
      <c r="C113" s="421"/>
      <c r="D113" s="28" t="s">
        <v>221</v>
      </c>
      <c r="E113" s="20">
        <f t="shared" si="22"/>
        <v>0</v>
      </c>
      <c r="F113" s="59">
        <f>SUM(F114:F117)</f>
        <v>0</v>
      </c>
      <c r="G113" s="51">
        <f>SUM(G114:G117)</f>
        <v>0</v>
      </c>
      <c r="H113" s="51">
        <f>SUM(H114:H117)</f>
        <v>0</v>
      </c>
      <c r="I113" s="51">
        <f>SUM(I114:I117)</f>
        <v>0</v>
      </c>
      <c r="J113" s="51">
        <f>SUM(J114:J117)</f>
        <v>0</v>
      </c>
      <c r="K113" s="39" t="s">
        <v>25</v>
      </c>
      <c r="L113" s="139">
        <f t="shared" si="27"/>
        <v>0</v>
      </c>
      <c r="N113" s="139">
        <f t="shared" si="28"/>
        <v>0</v>
      </c>
      <c r="O113" s="140">
        <f t="shared" si="29"/>
        <v>0</v>
      </c>
    </row>
    <row r="114" spans="2:15" ht="15.6" outlineLevel="2" x14ac:dyDescent="0.3">
      <c r="B114" s="75"/>
      <c r="C114" s="70" t="s">
        <v>222</v>
      </c>
      <c r="D114" s="71" t="s">
        <v>223</v>
      </c>
      <c r="E114" s="20">
        <f t="shared" si="22"/>
        <v>0</v>
      </c>
      <c r="F114" s="38"/>
      <c r="G114" s="67"/>
      <c r="H114" s="127"/>
      <c r="I114" s="67"/>
      <c r="J114" s="68"/>
      <c r="K114" s="39" t="s">
        <v>25</v>
      </c>
      <c r="L114" s="139">
        <f t="shared" si="27"/>
        <v>0</v>
      </c>
      <c r="N114" s="139">
        <f t="shared" si="28"/>
        <v>0</v>
      </c>
      <c r="O114" s="140">
        <f t="shared" si="29"/>
        <v>0</v>
      </c>
    </row>
    <row r="115" spans="2:15" ht="15.6" outlineLevel="2" x14ac:dyDescent="0.3">
      <c r="B115" s="52"/>
      <c r="C115" s="70" t="s">
        <v>224</v>
      </c>
      <c r="D115" s="71" t="s">
        <v>225</v>
      </c>
      <c r="E115" s="20">
        <f t="shared" si="22"/>
        <v>0</v>
      </c>
      <c r="F115" s="38"/>
      <c r="G115" s="67"/>
      <c r="H115" s="127"/>
      <c r="I115" s="67"/>
      <c r="J115" s="68"/>
      <c r="K115" s="39" t="s">
        <v>25</v>
      </c>
      <c r="L115" s="139">
        <f t="shared" si="27"/>
        <v>0</v>
      </c>
      <c r="N115" s="139">
        <f t="shared" si="28"/>
        <v>0</v>
      </c>
      <c r="O115" s="140">
        <f t="shared" si="29"/>
        <v>0</v>
      </c>
    </row>
    <row r="116" spans="2:15" ht="19.5" customHeight="1" outlineLevel="2" x14ac:dyDescent="0.3">
      <c r="B116" s="52"/>
      <c r="C116" s="73" t="s">
        <v>226</v>
      </c>
      <c r="D116" s="71" t="s">
        <v>227</v>
      </c>
      <c r="E116" s="20">
        <f t="shared" si="22"/>
        <v>0</v>
      </c>
      <c r="F116" s="38"/>
      <c r="G116" s="67"/>
      <c r="H116" s="127"/>
      <c r="I116" s="67"/>
      <c r="J116" s="68"/>
      <c r="K116" s="39" t="s">
        <v>25</v>
      </c>
      <c r="L116" s="139">
        <f t="shared" si="27"/>
        <v>0</v>
      </c>
      <c r="N116" s="139">
        <f t="shared" si="28"/>
        <v>0</v>
      </c>
      <c r="O116" s="140">
        <f t="shared" si="29"/>
        <v>0</v>
      </c>
    </row>
    <row r="117" spans="2:15" ht="15.6" outlineLevel="2" x14ac:dyDescent="0.3">
      <c r="B117" s="52"/>
      <c r="C117" s="73" t="s">
        <v>228</v>
      </c>
      <c r="D117" s="71" t="s">
        <v>229</v>
      </c>
      <c r="E117" s="20">
        <f t="shared" si="22"/>
        <v>0</v>
      </c>
      <c r="F117" s="38"/>
      <c r="G117" s="67"/>
      <c r="H117" s="127"/>
      <c r="I117" s="67"/>
      <c r="J117" s="68"/>
      <c r="K117" s="39" t="s">
        <v>25</v>
      </c>
      <c r="L117" s="139">
        <f t="shared" si="27"/>
        <v>0</v>
      </c>
      <c r="N117" s="139">
        <f t="shared" si="28"/>
        <v>0</v>
      </c>
      <c r="O117" s="140">
        <f t="shared" si="29"/>
        <v>0</v>
      </c>
    </row>
    <row r="118" spans="2:15" ht="16.5" hidden="1" customHeight="1" x14ac:dyDescent="0.3">
      <c r="B118" s="408" t="s">
        <v>230</v>
      </c>
      <c r="C118" s="409"/>
      <c r="D118" s="28" t="s">
        <v>231</v>
      </c>
      <c r="E118" s="20">
        <f t="shared" si="22"/>
        <v>0</v>
      </c>
      <c r="F118" s="77">
        <v>0</v>
      </c>
      <c r="G118" s="76">
        <f>SUM(G119:G121)</f>
        <v>0</v>
      </c>
      <c r="H118" s="76">
        <f>SUM(H119:H121)</f>
        <v>0</v>
      </c>
      <c r="I118" s="76">
        <f>SUM(I119:I121)</f>
        <v>0</v>
      </c>
      <c r="J118" s="76">
        <f>SUM(J119:J121)</f>
        <v>0</v>
      </c>
      <c r="K118" s="27"/>
    </row>
    <row r="119" spans="2:15" ht="15.6" outlineLevel="1" x14ac:dyDescent="0.3">
      <c r="B119" s="52"/>
      <c r="C119" s="78" t="s">
        <v>232</v>
      </c>
      <c r="D119" s="79" t="s">
        <v>233</v>
      </c>
      <c r="E119" s="20">
        <f t="shared" si="22"/>
        <v>0</v>
      </c>
      <c r="F119" s="38"/>
      <c r="G119" s="67"/>
      <c r="H119" s="127"/>
      <c r="I119" s="67"/>
      <c r="J119" s="68"/>
      <c r="K119" s="39" t="s">
        <v>25</v>
      </c>
      <c r="L119" s="139">
        <f t="shared" ref="L119:L121" si="30">E119-G119-H119-I119</f>
        <v>0</v>
      </c>
      <c r="N119" s="139">
        <f t="shared" ref="N119:N121" si="31">G119+H119+M119</f>
        <v>0</v>
      </c>
      <c r="O119" s="140">
        <f t="shared" ref="O119:O121" si="32">E119-G119-H119-M119</f>
        <v>0</v>
      </c>
    </row>
    <row r="120" spans="2:15" ht="15.6" outlineLevel="1" x14ac:dyDescent="0.3">
      <c r="B120" s="52"/>
      <c r="C120" s="80" t="s">
        <v>234</v>
      </c>
      <c r="D120" s="79" t="s">
        <v>235</v>
      </c>
      <c r="E120" s="20">
        <f t="shared" si="22"/>
        <v>0</v>
      </c>
      <c r="F120" s="38"/>
      <c r="G120" s="67"/>
      <c r="H120" s="127"/>
      <c r="I120" s="67"/>
      <c r="J120" s="68"/>
      <c r="K120" s="39" t="s">
        <v>25</v>
      </c>
      <c r="L120" s="139">
        <f t="shared" si="30"/>
        <v>0</v>
      </c>
      <c r="N120" s="139">
        <f t="shared" si="31"/>
        <v>0</v>
      </c>
      <c r="O120" s="140">
        <f t="shared" si="32"/>
        <v>0</v>
      </c>
    </row>
    <row r="121" spans="2:15" ht="15.6" outlineLevel="1" x14ac:dyDescent="0.3">
      <c r="B121" s="52"/>
      <c r="C121" s="81" t="s">
        <v>236</v>
      </c>
      <c r="D121" s="79" t="s">
        <v>237</v>
      </c>
      <c r="E121" s="20">
        <f t="shared" si="22"/>
        <v>0</v>
      </c>
      <c r="F121" s="38"/>
      <c r="G121" s="67"/>
      <c r="H121" s="127"/>
      <c r="I121" s="67"/>
      <c r="J121" s="68"/>
      <c r="K121" s="39" t="s">
        <v>25</v>
      </c>
      <c r="L121" s="139">
        <f t="shared" si="30"/>
        <v>0</v>
      </c>
      <c r="N121" s="139">
        <f t="shared" si="31"/>
        <v>0</v>
      </c>
      <c r="O121" s="140">
        <f t="shared" si="32"/>
        <v>0</v>
      </c>
    </row>
    <row r="122" spans="2:15" ht="16.5" hidden="1" customHeight="1" x14ac:dyDescent="0.3">
      <c r="B122" s="408" t="s">
        <v>238</v>
      </c>
      <c r="C122" s="409"/>
      <c r="D122" s="28" t="s">
        <v>239</v>
      </c>
      <c r="E122" s="20">
        <f t="shared" si="22"/>
        <v>0</v>
      </c>
      <c r="F122" s="77">
        <f>F123</f>
        <v>0</v>
      </c>
      <c r="G122" s="76">
        <f>G123</f>
        <v>0</v>
      </c>
      <c r="H122" s="76">
        <f>H123</f>
        <v>0</v>
      </c>
      <c r="I122" s="76">
        <f>I123</f>
        <v>0</v>
      </c>
      <c r="J122" s="76">
        <f>J123</f>
        <v>0</v>
      </c>
      <c r="K122" s="82"/>
    </row>
    <row r="123" spans="2:15" ht="15.6" outlineLevel="1" x14ac:dyDescent="0.3">
      <c r="B123" s="420" t="s">
        <v>240</v>
      </c>
      <c r="C123" s="421"/>
      <c r="D123" s="28" t="s">
        <v>241</v>
      </c>
      <c r="E123" s="20">
        <f t="shared" si="22"/>
        <v>0</v>
      </c>
      <c r="F123" s="38"/>
      <c r="G123" s="67"/>
      <c r="H123" s="127"/>
      <c r="I123" s="67"/>
      <c r="J123" s="68"/>
      <c r="K123" s="39" t="s">
        <v>25</v>
      </c>
      <c r="L123" s="139">
        <f>E123-G123-H123-I123</f>
        <v>0</v>
      </c>
      <c r="N123" s="139">
        <f>G123+H123+M123</f>
        <v>0</v>
      </c>
      <c r="O123" s="140">
        <f>E123-G123-H123-M123</f>
        <v>0</v>
      </c>
    </row>
    <row r="124" spans="2:15" ht="17.100000000000001" hidden="1" customHeight="1" x14ac:dyDescent="0.3">
      <c r="B124" s="408" t="s">
        <v>242</v>
      </c>
      <c r="C124" s="409"/>
      <c r="D124" s="28" t="s">
        <v>243</v>
      </c>
      <c r="E124" s="20">
        <f t="shared" si="22"/>
        <v>0</v>
      </c>
      <c r="F124" s="38"/>
      <c r="G124" s="67"/>
      <c r="H124" s="67"/>
      <c r="I124" s="67"/>
      <c r="J124" s="68"/>
      <c r="K124" s="27"/>
    </row>
    <row r="125" spans="2:15" ht="15" customHeight="1" outlineLevel="1" x14ac:dyDescent="0.3">
      <c r="B125" s="420" t="s">
        <v>244</v>
      </c>
      <c r="C125" s="421"/>
      <c r="D125" s="28" t="s">
        <v>245</v>
      </c>
      <c r="E125" s="20">
        <f t="shared" si="22"/>
        <v>0</v>
      </c>
      <c r="F125" s="59">
        <f>SUM(F126:F136)</f>
        <v>0</v>
      </c>
      <c r="G125" s="51">
        <f>SUM(G126:G136)</f>
        <v>0</v>
      </c>
      <c r="H125" s="51">
        <f>SUM(H126:H136)</f>
        <v>0</v>
      </c>
      <c r="I125" s="51">
        <f>SUM(I126:I136)</f>
        <v>0</v>
      </c>
      <c r="J125" s="51">
        <f>SUM(J126:J136)</f>
        <v>0</v>
      </c>
      <c r="K125" s="39" t="s">
        <v>25</v>
      </c>
      <c r="L125" s="139">
        <f t="shared" ref="L125:L136" si="33">E125-G125-H125-I125</f>
        <v>0</v>
      </c>
      <c r="N125" s="139">
        <f t="shared" ref="N125:N136" si="34">G125+H125+M125</f>
        <v>0</v>
      </c>
      <c r="O125" s="140">
        <f t="shared" ref="O125:O136" si="35">E125-G125-H125-M125</f>
        <v>0</v>
      </c>
    </row>
    <row r="126" spans="2:15" ht="15.6" outlineLevel="2" x14ac:dyDescent="0.3">
      <c r="B126" s="52"/>
      <c r="C126" s="83" t="s">
        <v>246</v>
      </c>
      <c r="D126" s="71" t="s">
        <v>247</v>
      </c>
      <c r="E126" s="20">
        <f t="shared" si="22"/>
        <v>0</v>
      </c>
      <c r="F126" s="38"/>
      <c r="G126" s="67"/>
      <c r="H126" s="127"/>
      <c r="I126" s="67"/>
      <c r="J126" s="68"/>
      <c r="K126" s="39" t="s">
        <v>25</v>
      </c>
      <c r="L126" s="139">
        <f t="shared" si="33"/>
        <v>0</v>
      </c>
      <c r="N126" s="139">
        <f t="shared" si="34"/>
        <v>0</v>
      </c>
      <c r="O126" s="140">
        <f t="shared" si="35"/>
        <v>0</v>
      </c>
    </row>
    <row r="127" spans="2:15" ht="15.6" outlineLevel="2" x14ac:dyDescent="0.3">
      <c r="B127" s="52"/>
      <c r="C127" s="74" t="s">
        <v>248</v>
      </c>
      <c r="D127" s="71" t="s">
        <v>249</v>
      </c>
      <c r="E127" s="20">
        <f t="shared" si="22"/>
        <v>0</v>
      </c>
      <c r="F127" s="38"/>
      <c r="G127" s="67"/>
      <c r="H127" s="127"/>
      <c r="I127" s="67"/>
      <c r="J127" s="68"/>
      <c r="K127" s="39" t="s">
        <v>25</v>
      </c>
      <c r="L127" s="139">
        <f t="shared" si="33"/>
        <v>0</v>
      </c>
      <c r="N127" s="139">
        <f t="shared" si="34"/>
        <v>0</v>
      </c>
      <c r="O127" s="140">
        <f t="shared" si="35"/>
        <v>0</v>
      </c>
    </row>
    <row r="128" spans="2:15" ht="15.6" outlineLevel="2" x14ac:dyDescent="0.3">
      <c r="B128" s="52"/>
      <c r="C128" s="74" t="s">
        <v>250</v>
      </c>
      <c r="D128" s="71" t="s">
        <v>251</v>
      </c>
      <c r="E128" s="20">
        <f t="shared" si="22"/>
        <v>0</v>
      </c>
      <c r="F128" s="38"/>
      <c r="G128" s="67"/>
      <c r="H128" s="127"/>
      <c r="I128" s="67"/>
      <c r="J128" s="68"/>
      <c r="K128" s="39" t="s">
        <v>25</v>
      </c>
      <c r="L128" s="139">
        <f t="shared" si="33"/>
        <v>0</v>
      </c>
      <c r="N128" s="139">
        <f t="shared" si="34"/>
        <v>0</v>
      </c>
      <c r="O128" s="140">
        <f t="shared" si="35"/>
        <v>0</v>
      </c>
    </row>
    <row r="129" spans="2:15" ht="30.6" outlineLevel="2" x14ac:dyDescent="0.3">
      <c r="B129" s="52"/>
      <c r="C129" s="73" t="s">
        <v>252</v>
      </c>
      <c r="D129" s="71" t="s">
        <v>253</v>
      </c>
      <c r="E129" s="20">
        <f t="shared" si="22"/>
        <v>0</v>
      </c>
      <c r="F129" s="38"/>
      <c r="G129" s="67"/>
      <c r="H129" s="127"/>
      <c r="I129" s="67"/>
      <c r="J129" s="68"/>
      <c r="K129" s="39" t="s">
        <v>25</v>
      </c>
      <c r="L129" s="139">
        <f t="shared" si="33"/>
        <v>0</v>
      </c>
      <c r="N129" s="139">
        <f t="shared" si="34"/>
        <v>0</v>
      </c>
      <c r="O129" s="140">
        <f t="shared" si="35"/>
        <v>0</v>
      </c>
    </row>
    <row r="130" spans="2:15" ht="30.6" outlineLevel="2" x14ac:dyDescent="0.3">
      <c r="B130" s="52"/>
      <c r="C130" s="73" t="s">
        <v>254</v>
      </c>
      <c r="D130" s="71" t="s">
        <v>255</v>
      </c>
      <c r="E130" s="20">
        <f t="shared" si="22"/>
        <v>0</v>
      </c>
      <c r="F130" s="38"/>
      <c r="G130" s="67"/>
      <c r="H130" s="127"/>
      <c r="I130" s="67"/>
      <c r="J130" s="68"/>
      <c r="K130" s="39" t="s">
        <v>25</v>
      </c>
      <c r="L130" s="139">
        <f t="shared" si="33"/>
        <v>0</v>
      </c>
      <c r="N130" s="139">
        <f t="shared" si="34"/>
        <v>0</v>
      </c>
      <c r="O130" s="140">
        <f t="shared" si="35"/>
        <v>0</v>
      </c>
    </row>
    <row r="131" spans="2:15" ht="30.6" outlineLevel="2" x14ac:dyDescent="0.3">
      <c r="B131" s="84"/>
      <c r="C131" s="73" t="s">
        <v>256</v>
      </c>
      <c r="D131" s="71" t="s">
        <v>257</v>
      </c>
      <c r="E131" s="20">
        <f t="shared" si="22"/>
        <v>0</v>
      </c>
      <c r="F131" s="38"/>
      <c r="G131" s="67"/>
      <c r="H131" s="127"/>
      <c r="I131" s="67"/>
      <c r="J131" s="68"/>
      <c r="K131" s="39" t="s">
        <v>25</v>
      </c>
      <c r="L131" s="139">
        <f t="shared" si="33"/>
        <v>0</v>
      </c>
      <c r="N131" s="139">
        <f t="shared" si="34"/>
        <v>0</v>
      </c>
      <c r="O131" s="140">
        <f t="shared" si="35"/>
        <v>0</v>
      </c>
    </row>
    <row r="132" spans="2:15" ht="30.6" outlineLevel="2" x14ac:dyDescent="0.3">
      <c r="B132" s="84"/>
      <c r="C132" s="73" t="s">
        <v>258</v>
      </c>
      <c r="D132" s="71" t="s">
        <v>259</v>
      </c>
      <c r="E132" s="20">
        <f t="shared" si="22"/>
        <v>0</v>
      </c>
      <c r="F132" s="38"/>
      <c r="G132" s="67"/>
      <c r="H132" s="127"/>
      <c r="I132" s="67"/>
      <c r="J132" s="68"/>
      <c r="K132" s="39" t="s">
        <v>25</v>
      </c>
      <c r="L132" s="139">
        <f t="shared" si="33"/>
        <v>0</v>
      </c>
      <c r="N132" s="139">
        <f t="shared" si="34"/>
        <v>0</v>
      </c>
      <c r="O132" s="140">
        <f t="shared" si="35"/>
        <v>0</v>
      </c>
    </row>
    <row r="133" spans="2:15" ht="15.6" outlineLevel="2" x14ac:dyDescent="0.3">
      <c r="B133" s="84"/>
      <c r="C133" s="73" t="s">
        <v>260</v>
      </c>
      <c r="D133" s="71" t="s">
        <v>261</v>
      </c>
      <c r="E133" s="20">
        <f t="shared" si="22"/>
        <v>0</v>
      </c>
      <c r="F133" s="38"/>
      <c r="G133" s="67"/>
      <c r="H133" s="127"/>
      <c r="I133" s="67"/>
      <c r="J133" s="68"/>
      <c r="K133" s="39" t="s">
        <v>25</v>
      </c>
      <c r="L133" s="139">
        <f t="shared" si="33"/>
        <v>0</v>
      </c>
      <c r="N133" s="139">
        <f t="shared" si="34"/>
        <v>0</v>
      </c>
      <c r="O133" s="140">
        <f t="shared" si="35"/>
        <v>0</v>
      </c>
    </row>
    <row r="134" spans="2:15" ht="30.6" outlineLevel="2" x14ac:dyDescent="0.3">
      <c r="B134" s="84"/>
      <c r="C134" s="73" t="s">
        <v>262</v>
      </c>
      <c r="D134" s="71" t="s">
        <v>263</v>
      </c>
      <c r="E134" s="20">
        <f t="shared" si="22"/>
        <v>0</v>
      </c>
      <c r="F134" s="38"/>
      <c r="G134" s="67"/>
      <c r="H134" s="127"/>
      <c r="I134" s="67"/>
      <c r="J134" s="68"/>
      <c r="K134" s="39" t="s">
        <v>25</v>
      </c>
      <c r="L134" s="139">
        <f t="shared" si="33"/>
        <v>0</v>
      </c>
      <c r="N134" s="139">
        <f t="shared" si="34"/>
        <v>0</v>
      </c>
      <c r="O134" s="140">
        <f t="shared" si="35"/>
        <v>0</v>
      </c>
    </row>
    <row r="135" spans="2:15" ht="15.6" outlineLevel="2" x14ac:dyDescent="0.3">
      <c r="B135" s="84"/>
      <c r="C135" s="73" t="s">
        <v>264</v>
      </c>
      <c r="D135" s="71" t="s">
        <v>265</v>
      </c>
      <c r="E135" s="20">
        <f t="shared" si="22"/>
        <v>0</v>
      </c>
      <c r="F135" s="38"/>
      <c r="G135" s="67"/>
      <c r="H135" s="127"/>
      <c r="I135" s="67"/>
      <c r="J135" s="68"/>
      <c r="K135" s="39" t="s">
        <v>25</v>
      </c>
      <c r="L135" s="139">
        <f t="shared" si="33"/>
        <v>0</v>
      </c>
      <c r="N135" s="139">
        <f t="shared" si="34"/>
        <v>0</v>
      </c>
      <c r="O135" s="140">
        <f t="shared" si="35"/>
        <v>0</v>
      </c>
    </row>
    <row r="136" spans="2:15" ht="15.6" outlineLevel="2" x14ac:dyDescent="0.3">
      <c r="B136" s="84"/>
      <c r="C136" s="73" t="s">
        <v>266</v>
      </c>
      <c r="D136" s="71" t="s">
        <v>267</v>
      </c>
      <c r="E136" s="20">
        <f t="shared" si="22"/>
        <v>0</v>
      </c>
      <c r="F136" s="38"/>
      <c r="G136" s="67"/>
      <c r="H136" s="127"/>
      <c r="I136" s="67"/>
      <c r="J136" s="68"/>
      <c r="K136" s="39" t="s">
        <v>25</v>
      </c>
      <c r="L136" s="139">
        <f t="shared" si="33"/>
        <v>0</v>
      </c>
      <c r="N136" s="139">
        <f t="shared" si="34"/>
        <v>0</v>
      </c>
      <c r="O136" s="140">
        <f t="shared" si="35"/>
        <v>0</v>
      </c>
    </row>
    <row r="137" spans="2:15" ht="16.5" hidden="1" customHeight="1" x14ac:dyDescent="0.3">
      <c r="B137" s="408" t="s">
        <v>268</v>
      </c>
      <c r="C137" s="409"/>
      <c r="D137" s="28" t="s">
        <v>269</v>
      </c>
      <c r="E137" s="20">
        <f t="shared" si="22"/>
        <v>0</v>
      </c>
      <c r="F137" s="38"/>
      <c r="G137" s="67"/>
      <c r="H137" s="67"/>
      <c r="I137" s="67"/>
      <c r="J137" s="68"/>
      <c r="K137" s="27"/>
    </row>
    <row r="138" spans="2:15" ht="15.75" customHeight="1" outlineLevel="1" x14ac:dyDescent="0.3">
      <c r="B138" s="420" t="s">
        <v>270</v>
      </c>
      <c r="C138" s="421"/>
      <c r="D138" s="28" t="s">
        <v>271</v>
      </c>
      <c r="E138" s="20">
        <f t="shared" si="22"/>
        <v>0</v>
      </c>
      <c r="F138" s="59">
        <f>SUM(F139:F140)</f>
        <v>0</v>
      </c>
      <c r="G138" s="51">
        <f>SUM(G139:G140)</f>
        <v>0</v>
      </c>
      <c r="H138" s="22">
        <v>0</v>
      </c>
      <c r="I138" s="51">
        <f>SUM(I139:I140)</f>
        <v>0</v>
      </c>
      <c r="J138" s="51">
        <f>SUM(J139:J140)</f>
        <v>0</v>
      </c>
      <c r="K138" s="39" t="s">
        <v>25</v>
      </c>
      <c r="L138" s="139">
        <f t="shared" ref="L138:L143" si="36">E138-G138-H138-I138</f>
        <v>0</v>
      </c>
      <c r="N138" s="139">
        <f t="shared" ref="N138:N143" si="37">G138+H138+M138</f>
        <v>0</v>
      </c>
      <c r="O138" s="140">
        <f t="shared" ref="O138:O143" si="38">E138-G138-H138-M138</f>
        <v>0</v>
      </c>
    </row>
    <row r="139" spans="2:15" ht="15.6" outlineLevel="2" x14ac:dyDescent="0.3">
      <c r="B139" s="52"/>
      <c r="C139" s="83" t="s">
        <v>272</v>
      </c>
      <c r="D139" s="71" t="s">
        <v>273</v>
      </c>
      <c r="E139" s="20">
        <f t="shared" ref="E139:E202" si="39">SUM(G139:J139)</f>
        <v>0</v>
      </c>
      <c r="F139" s="38"/>
      <c r="G139" s="67"/>
      <c r="H139" s="127"/>
      <c r="I139" s="67"/>
      <c r="J139" s="68"/>
      <c r="K139" s="39" t="s">
        <v>25</v>
      </c>
      <c r="L139" s="139">
        <f t="shared" si="36"/>
        <v>0</v>
      </c>
      <c r="N139" s="139">
        <f t="shared" si="37"/>
        <v>0</v>
      </c>
      <c r="O139" s="140">
        <f t="shared" si="38"/>
        <v>0</v>
      </c>
    </row>
    <row r="140" spans="2:15" ht="30.6" outlineLevel="2" x14ac:dyDescent="0.3">
      <c r="B140" s="75"/>
      <c r="C140" s="73" t="s">
        <v>274</v>
      </c>
      <c r="D140" s="71" t="s">
        <v>275</v>
      </c>
      <c r="E140" s="20">
        <f t="shared" si="39"/>
        <v>0</v>
      </c>
      <c r="F140" s="38"/>
      <c r="G140" s="67"/>
      <c r="H140" s="127"/>
      <c r="I140" s="67"/>
      <c r="J140" s="68"/>
      <c r="K140" s="39" t="s">
        <v>25</v>
      </c>
      <c r="L140" s="139">
        <f t="shared" si="36"/>
        <v>0</v>
      </c>
      <c r="N140" s="139">
        <f t="shared" si="37"/>
        <v>0</v>
      </c>
      <c r="O140" s="140">
        <f t="shared" si="38"/>
        <v>0</v>
      </c>
    </row>
    <row r="141" spans="2:15" ht="15" customHeight="1" outlineLevel="1" x14ac:dyDescent="0.3">
      <c r="B141" s="420" t="s">
        <v>276</v>
      </c>
      <c r="C141" s="421"/>
      <c r="D141" s="28" t="s">
        <v>277</v>
      </c>
      <c r="E141" s="20">
        <f t="shared" si="39"/>
        <v>0</v>
      </c>
      <c r="F141" s="59">
        <f>SUM(F142:F143)</f>
        <v>0</v>
      </c>
      <c r="G141" s="51">
        <f>SUM(G142:G143)</f>
        <v>0</v>
      </c>
      <c r="H141" s="22">
        <v>0</v>
      </c>
      <c r="I141" s="51">
        <f>SUM(I142:I143)</f>
        <v>0</v>
      </c>
      <c r="J141" s="51">
        <f>SUM(J142:J143)</f>
        <v>0</v>
      </c>
      <c r="K141" s="39" t="s">
        <v>25</v>
      </c>
      <c r="L141" s="139">
        <f t="shared" si="36"/>
        <v>0</v>
      </c>
      <c r="N141" s="139">
        <f t="shared" si="37"/>
        <v>0</v>
      </c>
      <c r="O141" s="140">
        <f t="shared" si="38"/>
        <v>0</v>
      </c>
    </row>
    <row r="142" spans="2:15" ht="15.6" outlineLevel="2" x14ac:dyDescent="0.3">
      <c r="B142" s="85"/>
      <c r="C142" s="83" t="s">
        <v>278</v>
      </c>
      <c r="D142" s="71" t="s">
        <v>279</v>
      </c>
      <c r="E142" s="20">
        <f t="shared" si="39"/>
        <v>0</v>
      </c>
      <c r="F142" s="38"/>
      <c r="G142" s="67"/>
      <c r="H142" s="127"/>
      <c r="I142" s="67"/>
      <c r="J142" s="68"/>
      <c r="K142" s="39" t="s">
        <v>25</v>
      </c>
      <c r="L142" s="139">
        <f t="shared" si="36"/>
        <v>0</v>
      </c>
      <c r="N142" s="139">
        <f t="shared" si="37"/>
        <v>0</v>
      </c>
      <c r="O142" s="140">
        <f t="shared" si="38"/>
        <v>0</v>
      </c>
    </row>
    <row r="143" spans="2:15" ht="15.6" outlineLevel="2" x14ac:dyDescent="0.3">
      <c r="B143" s="85"/>
      <c r="C143" s="83" t="s">
        <v>280</v>
      </c>
      <c r="D143" s="71" t="s">
        <v>281</v>
      </c>
      <c r="E143" s="20">
        <f t="shared" si="39"/>
        <v>0</v>
      </c>
      <c r="F143" s="38"/>
      <c r="G143" s="67"/>
      <c r="H143" s="127"/>
      <c r="I143" s="67"/>
      <c r="J143" s="68"/>
      <c r="K143" s="39" t="s">
        <v>25</v>
      </c>
      <c r="L143" s="139">
        <f t="shared" si="36"/>
        <v>0</v>
      </c>
      <c r="N143" s="139">
        <f t="shared" si="37"/>
        <v>0</v>
      </c>
      <c r="O143" s="140">
        <f t="shared" si="38"/>
        <v>0</v>
      </c>
    </row>
    <row r="144" spans="2:15" ht="16.5" hidden="1" customHeight="1" x14ac:dyDescent="0.3">
      <c r="B144" s="408" t="s">
        <v>282</v>
      </c>
      <c r="C144" s="409"/>
      <c r="D144" s="28" t="s">
        <v>283</v>
      </c>
      <c r="E144" s="20">
        <f t="shared" si="39"/>
        <v>0</v>
      </c>
      <c r="F144" s="77">
        <f>F145</f>
        <v>0</v>
      </c>
      <c r="G144" s="76">
        <f>G145</f>
        <v>0</v>
      </c>
      <c r="H144" s="69"/>
      <c r="I144" s="76">
        <f>I145</f>
        <v>0</v>
      </c>
      <c r="J144" s="76">
        <f>J145</f>
        <v>0</v>
      </c>
      <c r="K144" s="82"/>
    </row>
    <row r="145" spans="2:15" ht="15.6" outlineLevel="1" x14ac:dyDescent="0.3">
      <c r="B145" s="420" t="s">
        <v>284</v>
      </c>
      <c r="C145" s="421"/>
      <c r="D145" s="28" t="s">
        <v>285</v>
      </c>
      <c r="E145" s="20">
        <f t="shared" si="39"/>
        <v>0</v>
      </c>
      <c r="F145" s="59">
        <f>SUM(F146:F149)</f>
        <v>0</v>
      </c>
      <c r="G145" s="51">
        <f>SUM(G146:G149)</f>
        <v>0</v>
      </c>
      <c r="H145" s="22">
        <v>0</v>
      </c>
      <c r="I145" s="51">
        <f>SUM(I146:I149)</f>
        <v>0</v>
      </c>
      <c r="J145" s="51">
        <f>SUM(J146:J149)</f>
        <v>0</v>
      </c>
      <c r="K145" s="39" t="s">
        <v>25</v>
      </c>
      <c r="L145" s="139">
        <f t="shared" ref="L145:L149" si="40">E145-G145-H145-I145</f>
        <v>0</v>
      </c>
      <c r="N145" s="139">
        <f t="shared" ref="N145:N149" si="41">G145+H145+M145</f>
        <v>0</v>
      </c>
      <c r="O145" s="140">
        <f t="shared" ref="O145:O149" si="42">E145-G145-H145-M145</f>
        <v>0</v>
      </c>
    </row>
    <row r="146" spans="2:15" ht="15.6" outlineLevel="2" x14ac:dyDescent="0.3">
      <c r="B146" s="52"/>
      <c r="C146" s="86" t="s">
        <v>286</v>
      </c>
      <c r="D146" s="71" t="s">
        <v>287</v>
      </c>
      <c r="E146" s="20">
        <f t="shared" si="39"/>
        <v>0</v>
      </c>
      <c r="F146" s="38"/>
      <c r="G146" s="67"/>
      <c r="H146" s="127"/>
      <c r="I146" s="67"/>
      <c r="J146" s="68"/>
      <c r="K146" s="39" t="s">
        <v>25</v>
      </c>
      <c r="L146" s="139">
        <f t="shared" si="40"/>
        <v>0</v>
      </c>
      <c r="N146" s="139">
        <f t="shared" si="41"/>
        <v>0</v>
      </c>
      <c r="O146" s="140">
        <f t="shared" si="42"/>
        <v>0</v>
      </c>
    </row>
    <row r="147" spans="2:15" ht="15.6" outlineLevel="2" x14ac:dyDescent="0.3">
      <c r="B147" s="60"/>
      <c r="C147" s="86" t="s">
        <v>288</v>
      </c>
      <c r="D147" s="71" t="s">
        <v>289</v>
      </c>
      <c r="E147" s="20">
        <f t="shared" si="39"/>
        <v>0</v>
      </c>
      <c r="F147" s="38"/>
      <c r="G147" s="67"/>
      <c r="H147" s="127"/>
      <c r="I147" s="67"/>
      <c r="J147" s="68"/>
      <c r="K147" s="39" t="s">
        <v>25</v>
      </c>
      <c r="L147" s="139">
        <f t="shared" si="40"/>
        <v>0</v>
      </c>
      <c r="N147" s="139">
        <f t="shared" si="41"/>
        <v>0</v>
      </c>
      <c r="O147" s="140">
        <f t="shared" si="42"/>
        <v>0</v>
      </c>
    </row>
    <row r="148" spans="2:15" ht="15.75" customHeight="1" outlineLevel="2" x14ac:dyDescent="0.3">
      <c r="B148" s="60"/>
      <c r="C148" s="86" t="s">
        <v>290</v>
      </c>
      <c r="D148" s="71" t="s">
        <v>291</v>
      </c>
      <c r="E148" s="20">
        <f t="shared" si="39"/>
        <v>0</v>
      </c>
      <c r="F148" s="38"/>
      <c r="G148" s="67"/>
      <c r="H148" s="127"/>
      <c r="I148" s="67"/>
      <c r="J148" s="68"/>
      <c r="K148" s="39" t="s">
        <v>25</v>
      </c>
      <c r="L148" s="139">
        <f t="shared" si="40"/>
        <v>0</v>
      </c>
      <c r="N148" s="139">
        <f t="shared" si="41"/>
        <v>0</v>
      </c>
      <c r="O148" s="140">
        <f t="shared" si="42"/>
        <v>0</v>
      </c>
    </row>
    <row r="149" spans="2:15" ht="15.6" outlineLevel="2" x14ac:dyDescent="0.3">
      <c r="B149" s="60"/>
      <c r="C149" s="86" t="s">
        <v>292</v>
      </c>
      <c r="D149" s="71" t="s">
        <v>293</v>
      </c>
      <c r="E149" s="20">
        <f t="shared" si="39"/>
        <v>0</v>
      </c>
      <c r="F149" s="38"/>
      <c r="G149" s="67"/>
      <c r="H149" s="127"/>
      <c r="I149" s="67"/>
      <c r="J149" s="68"/>
      <c r="K149" s="39" t="s">
        <v>25</v>
      </c>
      <c r="L149" s="139">
        <f t="shared" si="40"/>
        <v>0</v>
      </c>
      <c r="N149" s="139">
        <f t="shared" si="41"/>
        <v>0</v>
      </c>
      <c r="O149" s="140">
        <f t="shared" si="42"/>
        <v>0</v>
      </c>
    </row>
    <row r="150" spans="2:15" ht="15.75" hidden="1" customHeight="1" x14ac:dyDescent="0.3">
      <c r="B150" s="408" t="s">
        <v>294</v>
      </c>
      <c r="C150" s="409"/>
      <c r="D150" s="28" t="s">
        <v>295</v>
      </c>
      <c r="E150" s="20">
        <f t="shared" si="39"/>
        <v>0</v>
      </c>
      <c r="F150" s="77">
        <f>SUM(F151:F162)</f>
        <v>0</v>
      </c>
      <c r="G150" s="76">
        <f>SUM(G151:G162)</f>
        <v>0</v>
      </c>
      <c r="H150" s="76">
        <f>SUM(H151:H162)</f>
        <v>0</v>
      </c>
      <c r="I150" s="76">
        <f>SUM(I151:I162)</f>
        <v>0</v>
      </c>
      <c r="J150" s="76">
        <f>SUM(J151:J162)</f>
        <v>0</v>
      </c>
      <c r="K150" s="27"/>
    </row>
    <row r="151" spans="2:15" ht="15.6" outlineLevel="1" x14ac:dyDescent="0.3">
      <c r="B151" s="420" t="s">
        <v>296</v>
      </c>
      <c r="C151" s="421"/>
      <c r="D151" s="28" t="s">
        <v>297</v>
      </c>
      <c r="E151" s="20">
        <f t="shared" si="39"/>
        <v>0</v>
      </c>
      <c r="F151" s="38"/>
      <c r="G151" s="67"/>
      <c r="H151" s="127"/>
      <c r="I151" s="67"/>
      <c r="J151" s="68"/>
      <c r="K151" s="39" t="s">
        <v>25</v>
      </c>
      <c r="L151" s="139">
        <f t="shared" ref="L151:L162" si="43">E151-G151-H151-I151</f>
        <v>0</v>
      </c>
      <c r="N151" s="139">
        <f t="shared" ref="N151:N162" si="44">G151+H151+M151</f>
        <v>0</v>
      </c>
      <c r="O151" s="140">
        <f t="shared" ref="O151:O162" si="45">E151-G151-H151-M151</f>
        <v>0</v>
      </c>
    </row>
    <row r="152" spans="2:15" ht="15.6" outlineLevel="1" x14ac:dyDescent="0.3">
      <c r="B152" s="420" t="s">
        <v>298</v>
      </c>
      <c r="C152" s="421"/>
      <c r="D152" s="28" t="s">
        <v>299</v>
      </c>
      <c r="E152" s="20">
        <f t="shared" si="39"/>
        <v>0</v>
      </c>
      <c r="F152" s="38"/>
      <c r="G152" s="67"/>
      <c r="H152" s="127"/>
      <c r="I152" s="67"/>
      <c r="J152" s="68"/>
      <c r="K152" s="39" t="s">
        <v>25</v>
      </c>
      <c r="L152" s="139">
        <f t="shared" si="43"/>
        <v>0</v>
      </c>
      <c r="N152" s="139">
        <f t="shared" si="44"/>
        <v>0</v>
      </c>
      <c r="O152" s="140">
        <f t="shared" si="45"/>
        <v>0</v>
      </c>
    </row>
    <row r="153" spans="2:15" ht="15.6" outlineLevel="1" x14ac:dyDescent="0.3">
      <c r="B153" s="420" t="s">
        <v>300</v>
      </c>
      <c r="C153" s="421"/>
      <c r="D153" s="28" t="s">
        <v>301</v>
      </c>
      <c r="E153" s="20">
        <f t="shared" si="39"/>
        <v>0</v>
      </c>
      <c r="F153" s="38"/>
      <c r="G153" s="67"/>
      <c r="H153" s="127"/>
      <c r="I153" s="67"/>
      <c r="J153" s="68"/>
      <c r="K153" s="39" t="s">
        <v>25</v>
      </c>
      <c r="L153" s="139">
        <f t="shared" si="43"/>
        <v>0</v>
      </c>
      <c r="N153" s="139">
        <f t="shared" si="44"/>
        <v>0</v>
      </c>
      <c r="O153" s="140">
        <f t="shared" si="45"/>
        <v>0</v>
      </c>
    </row>
    <row r="154" spans="2:15" ht="15" customHeight="1" outlineLevel="1" x14ac:dyDescent="0.3">
      <c r="B154" s="420" t="s">
        <v>302</v>
      </c>
      <c r="C154" s="421"/>
      <c r="D154" s="28" t="s">
        <v>303</v>
      </c>
      <c r="E154" s="20">
        <f t="shared" si="39"/>
        <v>0</v>
      </c>
      <c r="F154" s="38"/>
      <c r="G154" s="67"/>
      <c r="H154" s="127"/>
      <c r="I154" s="67"/>
      <c r="J154" s="68"/>
      <c r="K154" s="39" t="s">
        <v>25</v>
      </c>
      <c r="L154" s="139">
        <f t="shared" si="43"/>
        <v>0</v>
      </c>
      <c r="N154" s="139">
        <f t="shared" si="44"/>
        <v>0</v>
      </c>
      <c r="O154" s="140">
        <f t="shared" si="45"/>
        <v>0</v>
      </c>
    </row>
    <row r="155" spans="2:15" ht="15" customHeight="1" outlineLevel="1" x14ac:dyDescent="0.3">
      <c r="B155" s="428" t="s">
        <v>304</v>
      </c>
      <c r="C155" s="429"/>
      <c r="D155" s="28" t="s">
        <v>305</v>
      </c>
      <c r="E155" s="20">
        <f t="shared" si="39"/>
        <v>0</v>
      </c>
      <c r="F155" s="38"/>
      <c r="G155" s="67"/>
      <c r="H155" s="127"/>
      <c r="I155" s="67"/>
      <c r="J155" s="68"/>
      <c r="K155" s="39" t="s">
        <v>25</v>
      </c>
      <c r="L155" s="139">
        <f t="shared" si="43"/>
        <v>0</v>
      </c>
      <c r="N155" s="139">
        <f t="shared" si="44"/>
        <v>0</v>
      </c>
      <c r="O155" s="140">
        <f t="shared" si="45"/>
        <v>0</v>
      </c>
    </row>
    <row r="156" spans="2:15" ht="15.75" customHeight="1" outlineLevel="1" x14ac:dyDescent="0.3">
      <c r="B156" s="420" t="s">
        <v>306</v>
      </c>
      <c r="C156" s="421"/>
      <c r="D156" s="28" t="s">
        <v>307</v>
      </c>
      <c r="E156" s="20">
        <f t="shared" si="39"/>
        <v>0</v>
      </c>
      <c r="F156" s="38"/>
      <c r="G156" s="67"/>
      <c r="H156" s="127"/>
      <c r="I156" s="67"/>
      <c r="J156" s="68"/>
      <c r="K156" s="39" t="s">
        <v>25</v>
      </c>
      <c r="L156" s="139">
        <f t="shared" si="43"/>
        <v>0</v>
      </c>
      <c r="N156" s="139">
        <f t="shared" si="44"/>
        <v>0</v>
      </c>
      <c r="O156" s="140">
        <f t="shared" si="45"/>
        <v>0</v>
      </c>
    </row>
    <row r="157" spans="2:15" ht="15.6" outlineLevel="1" x14ac:dyDescent="0.3">
      <c r="B157" s="420" t="s">
        <v>308</v>
      </c>
      <c r="C157" s="421"/>
      <c r="D157" s="28" t="s">
        <v>309</v>
      </c>
      <c r="E157" s="20">
        <f t="shared" si="39"/>
        <v>0</v>
      </c>
      <c r="F157" s="38"/>
      <c r="G157" s="67"/>
      <c r="H157" s="127"/>
      <c r="I157" s="67"/>
      <c r="J157" s="68"/>
      <c r="K157" s="39" t="s">
        <v>25</v>
      </c>
      <c r="L157" s="139">
        <f t="shared" si="43"/>
        <v>0</v>
      </c>
      <c r="N157" s="139">
        <f t="shared" si="44"/>
        <v>0</v>
      </c>
      <c r="O157" s="140">
        <f t="shared" si="45"/>
        <v>0</v>
      </c>
    </row>
    <row r="158" spans="2:15" ht="15" customHeight="1" outlineLevel="1" x14ac:dyDescent="0.3">
      <c r="B158" s="420" t="s">
        <v>310</v>
      </c>
      <c r="C158" s="421"/>
      <c r="D158" s="28" t="s">
        <v>311</v>
      </c>
      <c r="E158" s="20">
        <f t="shared" si="39"/>
        <v>0</v>
      </c>
      <c r="F158" s="38"/>
      <c r="G158" s="67"/>
      <c r="H158" s="127"/>
      <c r="I158" s="67"/>
      <c r="J158" s="68"/>
      <c r="K158" s="39" t="s">
        <v>25</v>
      </c>
      <c r="L158" s="139">
        <f t="shared" si="43"/>
        <v>0</v>
      </c>
      <c r="N158" s="139">
        <f t="shared" si="44"/>
        <v>0</v>
      </c>
      <c r="O158" s="140">
        <f t="shared" si="45"/>
        <v>0</v>
      </c>
    </row>
    <row r="159" spans="2:15" ht="15.6" outlineLevel="1" x14ac:dyDescent="0.3">
      <c r="B159" s="420" t="s">
        <v>312</v>
      </c>
      <c r="C159" s="421"/>
      <c r="D159" s="28" t="s">
        <v>313</v>
      </c>
      <c r="E159" s="20">
        <f t="shared" si="39"/>
        <v>0</v>
      </c>
      <c r="F159" s="38"/>
      <c r="G159" s="67"/>
      <c r="H159" s="127"/>
      <c r="I159" s="67"/>
      <c r="J159" s="68"/>
      <c r="K159" s="39" t="s">
        <v>25</v>
      </c>
      <c r="L159" s="139">
        <f t="shared" si="43"/>
        <v>0</v>
      </c>
      <c r="N159" s="139">
        <f t="shared" si="44"/>
        <v>0</v>
      </c>
      <c r="O159" s="140">
        <f t="shared" si="45"/>
        <v>0</v>
      </c>
    </row>
    <row r="160" spans="2:15" ht="15.6" outlineLevel="1" x14ac:dyDescent="0.3">
      <c r="B160" s="420" t="s">
        <v>314</v>
      </c>
      <c r="C160" s="421"/>
      <c r="D160" s="28" t="s">
        <v>315</v>
      </c>
      <c r="E160" s="20">
        <f t="shared" si="39"/>
        <v>0</v>
      </c>
      <c r="F160" s="38"/>
      <c r="G160" s="67"/>
      <c r="H160" s="127"/>
      <c r="I160" s="67"/>
      <c r="J160" s="68"/>
      <c r="K160" s="39" t="s">
        <v>25</v>
      </c>
      <c r="L160" s="139">
        <f t="shared" si="43"/>
        <v>0</v>
      </c>
      <c r="N160" s="139">
        <f t="shared" si="44"/>
        <v>0</v>
      </c>
      <c r="O160" s="140">
        <f t="shared" si="45"/>
        <v>0</v>
      </c>
    </row>
    <row r="161" spans="2:15" ht="15.6" outlineLevel="1" x14ac:dyDescent="0.3">
      <c r="B161" s="420" t="s">
        <v>316</v>
      </c>
      <c r="C161" s="421"/>
      <c r="D161" s="28" t="s">
        <v>317</v>
      </c>
      <c r="E161" s="20">
        <f t="shared" si="39"/>
        <v>0</v>
      </c>
      <c r="F161" s="38"/>
      <c r="G161" s="67"/>
      <c r="H161" s="127"/>
      <c r="I161" s="67"/>
      <c r="J161" s="68"/>
      <c r="K161" s="39" t="s">
        <v>25</v>
      </c>
      <c r="L161" s="139">
        <f t="shared" si="43"/>
        <v>0</v>
      </c>
      <c r="N161" s="139">
        <f t="shared" si="44"/>
        <v>0</v>
      </c>
      <c r="O161" s="140">
        <f t="shared" si="45"/>
        <v>0</v>
      </c>
    </row>
    <row r="162" spans="2:15" ht="15.6" outlineLevel="1" x14ac:dyDescent="0.3">
      <c r="B162" s="420" t="s">
        <v>318</v>
      </c>
      <c r="C162" s="421"/>
      <c r="D162" s="28" t="s">
        <v>319</v>
      </c>
      <c r="E162" s="20">
        <f t="shared" si="39"/>
        <v>0</v>
      </c>
      <c r="F162" s="38"/>
      <c r="G162" s="67"/>
      <c r="H162" s="127"/>
      <c r="I162" s="67"/>
      <c r="J162" s="68"/>
      <c r="K162" s="39" t="s">
        <v>25</v>
      </c>
      <c r="L162" s="139">
        <f t="shared" si="43"/>
        <v>0</v>
      </c>
      <c r="N162" s="139">
        <f t="shared" si="44"/>
        <v>0</v>
      </c>
      <c r="O162" s="140">
        <f t="shared" si="45"/>
        <v>0</v>
      </c>
    </row>
    <row r="163" spans="2:15" ht="15.75" hidden="1" customHeight="1" x14ac:dyDescent="0.3">
      <c r="B163" s="406" t="s">
        <v>320</v>
      </c>
      <c r="C163" s="407"/>
      <c r="D163" s="28" t="s">
        <v>321</v>
      </c>
      <c r="E163" s="20">
        <f t="shared" si="39"/>
        <v>0</v>
      </c>
      <c r="F163" s="59">
        <f>SUM(F164,F167)</f>
        <v>0</v>
      </c>
      <c r="G163" s="51">
        <f>SUM(G164,G167)</f>
        <v>0</v>
      </c>
      <c r="H163" s="51">
        <f>SUM(H164,H167)</f>
        <v>0</v>
      </c>
      <c r="I163" s="51">
        <f>SUM(I164,I167)</f>
        <v>0</v>
      </c>
      <c r="J163" s="51">
        <f>SUM(J164,J167)</f>
        <v>0</v>
      </c>
      <c r="K163" s="82"/>
    </row>
    <row r="164" spans="2:15" ht="16.5" hidden="1" customHeight="1" x14ac:dyDescent="0.3">
      <c r="B164" s="408" t="s">
        <v>322</v>
      </c>
      <c r="C164" s="409"/>
      <c r="D164" s="28" t="s">
        <v>323</v>
      </c>
      <c r="E164" s="20">
        <f t="shared" si="39"/>
        <v>0</v>
      </c>
      <c r="F164" s="77">
        <f>SUM(F165:F166)</f>
        <v>0</v>
      </c>
      <c r="G164" s="76">
        <f>SUM(G165:G166)</f>
        <v>0</v>
      </c>
      <c r="H164" s="76">
        <f>SUM(H165:H166)</f>
        <v>0</v>
      </c>
      <c r="I164" s="76">
        <f>SUM(I165:I166)</f>
        <v>0</v>
      </c>
      <c r="J164" s="76">
        <f>SUM(J165:J166)</f>
        <v>0</v>
      </c>
      <c r="K164" s="27"/>
    </row>
    <row r="165" spans="2:15" ht="25.5" customHeight="1" outlineLevel="1" x14ac:dyDescent="0.3">
      <c r="B165" s="430" t="s">
        <v>324</v>
      </c>
      <c r="C165" s="431"/>
      <c r="D165" s="28" t="s">
        <v>325</v>
      </c>
      <c r="E165" s="20">
        <f t="shared" si="39"/>
        <v>0</v>
      </c>
      <c r="F165" s="38"/>
      <c r="G165" s="67"/>
      <c r="H165" s="127"/>
      <c r="I165" s="67"/>
      <c r="J165" s="68"/>
      <c r="K165" s="39" t="s">
        <v>25</v>
      </c>
      <c r="L165" s="139">
        <f t="shared" ref="L165:L166" si="46">E165-G165-H165-I165</f>
        <v>0</v>
      </c>
      <c r="N165" s="139">
        <f t="shared" ref="N165:N166" si="47">G165+H165+M165</f>
        <v>0</v>
      </c>
      <c r="O165" s="140">
        <f t="shared" ref="O165:O166" si="48">E165-G165-H165-M165</f>
        <v>0</v>
      </c>
    </row>
    <row r="166" spans="2:15" ht="15.6" outlineLevel="1" x14ac:dyDescent="0.3">
      <c r="B166" s="72" t="s">
        <v>326</v>
      </c>
      <c r="C166" s="87"/>
      <c r="D166" s="28" t="s">
        <v>327</v>
      </c>
      <c r="E166" s="20">
        <f t="shared" si="39"/>
        <v>0</v>
      </c>
      <c r="F166" s="38"/>
      <c r="G166" s="67"/>
      <c r="H166" s="127"/>
      <c r="I166" s="67"/>
      <c r="J166" s="68"/>
      <c r="K166" s="39" t="s">
        <v>25</v>
      </c>
      <c r="L166" s="139">
        <f t="shared" si="46"/>
        <v>0</v>
      </c>
      <c r="N166" s="139">
        <f t="shared" si="47"/>
        <v>0</v>
      </c>
      <c r="O166" s="140">
        <f t="shared" si="48"/>
        <v>0</v>
      </c>
    </row>
    <row r="167" spans="2:15" ht="16.5" hidden="1" customHeight="1" x14ac:dyDescent="0.3">
      <c r="B167" s="408" t="s">
        <v>328</v>
      </c>
      <c r="C167" s="409"/>
      <c r="D167" s="28" t="s">
        <v>329</v>
      </c>
      <c r="E167" s="20">
        <f t="shared" si="39"/>
        <v>0</v>
      </c>
      <c r="F167" s="77">
        <f>SUM(F168,F173)</f>
        <v>0</v>
      </c>
      <c r="G167" s="76">
        <f>SUM(G168,G173)</f>
        <v>0</v>
      </c>
      <c r="H167" s="76">
        <f>SUM(H168,H173)</f>
        <v>0</v>
      </c>
      <c r="I167" s="76">
        <f>SUM(I168,I173)</f>
        <v>0</v>
      </c>
      <c r="J167" s="76">
        <f>SUM(J168,J173)</f>
        <v>0</v>
      </c>
      <c r="K167" s="27"/>
    </row>
    <row r="168" spans="2:15" ht="15" customHeight="1" outlineLevel="1" x14ac:dyDescent="0.3">
      <c r="B168" s="432" t="s">
        <v>330</v>
      </c>
      <c r="C168" s="433"/>
      <c r="D168" s="28" t="s">
        <v>331</v>
      </c>
      <c r="E168" s="20">
        <f t="shared" si="39"/>
        <v>0</v>
      </c>
      <c r="F168" s="59">
        <f>SUM(F169:F172)</f>
        <v>0</v>
      </c>
      <c r="G168" s="51">
        <f>SUM(G169:G172)</f>
        <v>0</v>
      </c>
      <c r="H168" s="22">
        <v>0</v>
      </c>
      <c r="I168" s="51">
        <f>SUM(I169:I172)</f>
        <v>0</v>
      </c>
      <c r="J168" s="51">
        <f>SUM(J169:J172)</f>
        <v>0</v>
      </c>
      <c r="K168" s="39" t="s">
        <v>25</v>
      </c>
      <c r="L168" s="139">
        <f t="shared" ref="L168:L176" si="49">E168-G168-H168-I168</f>
        <v>0</v>
      </c>
      <c r="N168" s="139">
        <f t="shared" ref="N168:N176" si="50">G168+H168+M168</f>
        <v>0</v>
      </c>
      <c r="O168" s="140">
        <f t="shared" ref="O168:O176" si="51">E168-G168-H168-M168</f>
        <v>0</v>
      </c>
    </row>
    <row r="169" spans="2:15" ht="15.6" outlineLevel="2" x14ac:dyDescent="0.3">
      <c r="B169" s="52"/>
      <c r="C169" s="73" t="s">
        <v>332</v>
      </c>
      <c r="D169" s="71" t="s">
        <v>333</v>
      </c>
      <c r="E169" s="20">
        <f t="shared" si="39"/>
        <v>0</v>
      </c>
      <c r="F169" s="38"/>
      <c r="G169" s="67"/>
      <c r="H169" s="127"/>
      <c r="I169" s="67"/>
      <c r="J169" s="68"/>
      <c r="K169" s="39" t="s">
        <v>25</v>
      </c>
      <c r="L169" s="139">
        <f t="shared" si="49"/>
        <v>0</v>
      </c>
      <c r="N169" s="139">
        <f t="shared" si="50"/>
        <v>0</v>
      </c>
      <c r="O169" s="140">
        <f t="shared" si="51"/>
        <v>0</v>
      </c>
    </row>
    <row r="170" spans="2:15" ht="15.6" outlineLevel="2" x14ac:dyDescent="0.3">
      <c r="B170" s="52"/>
      <c r="C170" s="73" t="s">
        <v>334</v>
      </c>
      <c r="D170" s="71" t="s">
        <v>335</v>
      </c>
      <c r="E170" s="20">
        <f t="shared" si="39"/>
        <v>0</v>
      </c>
      <c r="F170" s="38"/>
      <c r="G170" s="67"/>
      <c r="H170" s="127"/>
      <c r="I170" s="67"/>
      <c r="J170" s="68"/>
      <c r="K170" s="39" t="s">
        <v>25</v>
      </c>
      <c r="L170" s="139">
        <f t="shared" si="49"/>
        <v>0</v>
      </c>
      <c r="N170" s="139">
        <f t="shared" si="50"/>
        <v>0</v>
      </c>
      <c r="O170" s="140">
        <f t="shared" si="51"/>
        <v>0</v>
      </c>
    </row>
    <row r="171" spans="2:15" ht="15.6" outlineLevel="2" x14ac:dyDescent="0.3">
      <c r="B171" s="52"/>
      <c r="C171" s="73" t="s">
        <v>336</v>
      </c>
      <c r="D171" s="71" t="s">
        <v>337</v>
      </c>
      <c r="E171" s="20">
        <f t="shared" si="39"/>
        <v>0</v>
      </c>
      <c r="F171" s="38"/>
      <c r="G171" s="67"/>
      <c r="H171" s="127"/>
      <c r="I171" s="67"/>
      <c r="J171" s="68"/>
      <c r="K171" s="39" t="s">
        <v>25</v>
      </c>
      <c r="L171" s="139">
        <f t="shared" si="49"/>
        <v>0</v>
      </c>
      <c r="N171" s="139">
        <f t="shared" si="50"/>
        <v>0</v>
      </c>
      <c r="O171" s="140">
        <f t="shared" si="51"/>
        <v>0</v>
      </c>
    </row>
    <row r="172" spans="2:15" ht="15.6" outlineLevel="2" x14ac:dyDescent="0.3">
      <c r="B172" s="52"/>
      <c r="C172" s="70" t="s">
        <v>338</v>
      </c>
      <c r="D172" s="71" t="s">
        <v>339</v>
      </c>
      <c r="E172" s="20">
        <f t="shared" si="39"/>
        <v>0</v>
      </c>
      <c r="F172" s="38"/>
      <c r="G172" s="67"/>
      <c r="H172" s="127"/>
      <c r="I172" s="67"/>
      <c r="J172" s="68"/>
      <c r="K172" s="39" t="s">
        <v>25</v>
      </c>
      <c r="L172" s="139">
        <f t="shared" si="49"/>
        <v>0</v>
      </c>
      <c r="N172" s="139">
        <f t="shared" si="50"/>
        <v>0</v>
      </c>
      <c r="O172" s="140">
        <f t="shared" si="51"/>
        <v>0</v>
      </c>
    </row>
    <row r="173" spans="2:15" ht="18" customHeight="1" outlineLevel="1" x14ac:dyDescent="0.3">
      <c r="B173" s="72" t="s">
        <v>340</v>
      </c>
      <c r="C173" s="87"/>
      <c r="D173" s="28" t="s">
        <v>341</v>
      </c>
      <c r="E173" s="20">
        <f t="shared" si="39"/>
        <v>0</v>
      </c>
      <c r="F173" s="59">
        <f>SUM(F174:F176)</f>
        <v>0</v>
      </c>
      <c r="G173" s="51">
        <f>SUM(G174:G176)</f>
        <v>0</v>
      </c>
      <c r="H173" s="22">
        <v>0</v>
      </c>
      <c r="I173" s="51">
        <f>SUM(I174:I176)</f>
        <v>0</v>
      </c>
      <c r="J173" s="51">
        <f>SUM(J174:J176)</f>
        <v>0</v>
      </c>
      <c r="K173" s="39" t="s">
        <v>25</v>
      </c>
      <c r="L173" s="139">
        <f t="shared" si="49"/>
        <v>0</v>
      </c>
      <c r="N173" s="139">
        <f t="shared" si="50"/>
        <v>0</v>
      </c>
      <c r="O173" s="140">
        <f t="shared" si="51"/>
        <v>0</v>
      </c>
    </row>
    <row r="174" spans="2:15" ht="15.6" outlineLevel="2" x14ac:dyDescent="0.3">
      <c r="B174" s="52"/>
      <c r="C174" s="70" t="s">
        <v>342</v>
      </c>
      <c r="D174" s="71" t="s">
        <v>343</v>
      </c>
      <c r="E174" s="20">
        <f t="shared" si="39"/>
        <v>0</v>
      </c>
      <c r="F174" s="38"/>
      <c r="G174" s="67"/>
      <c r="H174" s="127"/>
      <c r="I174" s="67"/>
      <c r="J174" s="68"/>
      <c r="K174" s="39" t="s">
        <v>25</v>
      </c>
      <c r="L174" s="139">
        <f t="shared" si="49"/>
        <v>0</v>
      </c>
      <c r="N174" s="139">
        <f t="shared" si="50"/>
        <v>0</v>
      </c>
      <c r="O174" s="140">
        <f t="shared" si="51"/>
        <v>0</v>
      </c>
    </row>
    <row r="175" spans="2:15" ht="15.6" outlineLevel="2" x14ac:dyDescent="0.3">
      <c r="B175" s="52"/>
      <c r="C175" s="70" t="s">
        <v>344</v>
      </c>
      <c r="D175" s="71" t="s">
        <v>345</v>
      </c>
      <c r="E175" s="20">
        <f t="shared" si="39"/>
        <v>0</v>
      </c>
      <c r="F175" s="38"/>
      <c r="G175" s="67"/>
      <c r="H175" s="127"/>
      <c r="I175" s="67"/>
      <c r="J175" s="68"/>
      <c r="K175" s="39" t="s">
        <v>25</v>
      </c>
      <c r="L175" s="139">
        <f t="shared" si="49"/>
        <v>0</v>
      </c>
      <c r="N175" s="139">
        <f t="shared" si="50"/>
        <v>0</v>
      </c>
      <c r="O175" s="140">
        <f t="shared" si="51"/>
        <v>0</v>
      </c>
    </row>
    <row r="176" spans="2:15" ht="15.6" outlineLevel="2" x14ac:dyDescent="0.3">
      <c r="B176" s="52"/>
      <c r="C176" s="70" t="s">
        <v>346</v>
      </c>
      <c r="D176" s="71" t="s">
        <v>347</v>
      </c>
      <c r="E176" s="20">
        <f t="shared" si="39"/>
        <v>0</v>
      </c>
      <c r="F176" s="38"/>
      <c r="G176" s="67"/>
      <c r="H176" s="127"/>
      <c r="I176" s="67"/>
      <c r="J176" s="68"/>
      <c r="K176" s="39" t="s">
        <v>25</v>
      </c>
      <c r="L176" s="139">
        <f t="shared" si="49"/>
        <v>0</v>
      </c>
      <c r="N176" s="139">
        <f t="shared" si="50"/>
        <v>0</v>
      </c>
      <c r="O176" s="140">
        <f t="shared" si="51"/>
        <v>0</v>
      </c>
    </row>
    <row r="177" spans="2:15" ht="15.75" hidden="1" customHeight="1" x14ac:dyDescent="0.3">
      <c r="B177" s="408" t="s">
        <v>348</v>
      </c>
      <c r="C177" s="409"/>
      <c r="D177" s="28" t="s">
        <v>349</v>
      </c>
      <c r="E177" s="20">
        <f t="shared" si="39"/>
        <v>0</v>
      </c>
      <c r="F177" s="89">
        <f>SUM(F178)</f>
        <v>0</v>
      </c>
      <c r="G177" s="88">
        <f>SUM(G178)</f>
        <v>0</v>
      </c>
      <c r="H177" s="104"/>
      <c r="I177" s="88">
        <f>SUM(I178)</f>
        <v>0</v>
      </c>
      <c r="J177" s="88">
        <f>SUM(J178)</f>
        <v>0</v>
      </c>
      <c r="K177" s="90" t="s">
        <v>25</v>
      </c>
    </row>
    <row r="178" spans="2:15" ht="15" customHeight="1" outlineLevel="1" x14ac:dyDescent="0.3">
      <c r="B178" s="440" t="s">
        <v>350</v>
      </c>
      <c r="C178" s="441"/>
      <c r="D178" s="28" t="s">
        <v>351</v>
      </c>
      <c r="E178" s="20">
        <f t="shared" si="39"/>
        <v>0</v>
      </c>
      <c r="F178" s="132">
        <f>F179</f>
        <v>0</v>
      </c>
      <c r="G178" s="133">
        <f>G179</f>
        <v>0</v>
      </c>
      <c r="H178" s="22">
        <v>0</v>
      </c>
      <c r="I178" s="133">
        <f>I179</f>
        <v>0</v>
      </c>
      <c r="J178" s="133">
        <f>J179</f>
        <v>0</v>
      </c>
      <c r="K178" s="39" t="s">
        <v>25</v>
      </c>
      <c r="L178" s="139">
        <f t="shared" ref="L178:L179" si="52">E178-G178-H178-I178</f>
        <v>0</v>
      </c>
      <c r="N178" s="139">
        <f t="shared" ref="N178:N179" si="53">G178+H178+M178</f>
        <v>0</v>
      </c>
      <c r="O178" s="140">
        <f t="shared" ref="O178:O179" si="54">E178-G178-H178-M178</f>
        <v>0</v>
      </c>
    </row>
    <row r="179" spans="2:15" ht="31.2" outlineLevel="2" x14ac:dyDescent="0.3">
      <c r="B179" s="52"/>
      <c r="C179" s="62" t="s">
        <v>352</v>
      </c>
      <c r="D179" s="61" t="s">
        <v>353</v>
      </c>
      <c r="E179" s="20">
        <f t="shared" si="39"/>
        <v>0</v>
      </c>
      <c r="F179" s="91"/>
      <c r="G179" s="92"/>
      <c r="H179" s="127"/>
      <c r="I179" s="91"/>
      <c r="J179" s="92"/>
      <c r="K179" s="39" t="s">
        <v>25</v>
      </c>
      <c r="L179" s="139">
        <f t="shared" si="52"/>
        <v>0</v>
      </c>
      <c r="N179" s="139">
        <f t="shared" si="53"/>
        <v>0</v>
      </c>
      <c r="O179" s="140">
        <f t="shared" si="54"/>
        <v>0</v>
      </c>
    </row>
    <row r="180" spans="2:15" ht="16.5" hidden="1" customHeight="1" x14ac:dyDescent="0.3">
      <c r="B180" s="408" t="s">
        <v>354</v>
      </c>
      <c r="C180" s="409"/>
      <c r="D180" s="28" t="s">
        <v>355</v>
      </c>
      <c r="E180" s="20">
        <f t="shared" si="39"/>
        <v>0</v>
      </c>
      <c r="F180" s="77">
        <f>SUM(F181,F183)</f>
        <v>0</v>
      </c>
      <c r="G180" s="76">
        <f>SUM(G181,G183)</f>
        <v>0</v>
      </c>
      <c r="H180" s="69"/>
      <c r="I180" s="76">
        <f>SUM(I181,I183)</f>
        <v>0</v>
      </c>
      <c r="J180" s="76">
        <f>SUM(J181,J183)</f>
        <v>0</v>
      </c>
      <c r="K180" s="82"/>
    </row>
    <row r="181" spans="2:15" ht="15.6" outlineLevel="1" x14ac:dyDescent="0.3">
      <c r="B181" s="442" t="s">
        <v>356</v>
      </c>
      <c r="C181" s="443"/>
      <c r="D181" s="28" t="s">
        <v>357</v>
      </c>
      <c r="E181" s="20">
        <f t="shared" si="39"/>
        <v>0</v>
      </c>
      <c r="F181" s="59">
        <f>F182</f>
        <v>0</v>
      </c>
      <c r="G181" s="51">
        <f>G182</f>
        <v>0</v>
      </c>
      <c r="H181" s="22">
        <v>0</v>
      </c>
      <c r="I181" s="51">
        <f>I182</f>
        <v>0</v>
      </c>
      <c r="J181" s="51">
        <f>J182</f>
        <v>0</v>
      </c>
      <c r="K181" s="27"/>
      <c r="L181" s="139">
        <f t="shared" ref="L181:L185" si="55">E181-G181-H181-I181</f>
        <v>0</v>
      </c>
      <c r="N181" s="139">
        <f t="shared" ref="N181:N185" si="56">G181+H181+M181</f>
        <v>0</v>
      </c>
      <c r="O181" s="140">
        <f t="shared" ref="O181:O185" si="57">E181-G181-H181-M181</f>
        <v>0</v>
      </c>
    </row>
    <row r="182" spans="2:15" ht="15.6" outlineLevel="2" x14ac:dyDescent="0.3">
      <c r="B182" s="52"/>
      <c r="C182" s="70" t="s">
        <v>358</v>
      </c>
      <c r="D182" s="71" t="s">
        <v>359</v>
      </c>
      <c r="E182" s="20">
        <f t="shared" si="39"/>
        <v>0</v>
      </c>
      <c r="F182" s="38"/>
      <c r="G182" s="67"/>
      <c r="H182" s="127"/>
      <c r="I182" s="67"/>
      <c r="J182" s="68"/>
      <c r="K182" s="27"/>
      <c r="L182" s="139">
        <f t="shared" si="55"/>
        <v>0</v>
      </c>
      <c r="N182" s="139">
        <f t="shared" si="56"/>
        <v>0</v>
      </c>
      <c r="O182" s="140">
        <f t="shared" si="57"/>
        <v>0</v>
      </c>
    </row>
    <row r="183" spans="2:15" ht="15.6" outlineLevel="1" x14ac:dyDescent="0.3">
      <c r="B183" s="444" t="s">
        <v>360</v>
      </c>
      <c r="C183" s="445"/>
      <c r="D183" s="28" t="s">
        <v>361</v>
      </c>
      <c r="E183" s="20">
        <f t="shared" si="39"/>
        <v>0</v>
      </c>
      <c r="F183" s="59">
        <f>F184</f>
        <v>0</v>
      </c>
      <c r="G183" s="51">
        <f>G184</f>
        <v>0</v>
      </c>
      <c r="H183" s="22">
        <v>0</v>
      </c>
      <c r="I183" s="51">
        <f>I184</f>
        <v>0</v>
      </c>
      <c r="J183" s="51">
        <f>J184</f>
        <v>0</v>
      </c>
      <c r="K183" s="93"/>
      <c r="L183" s="139">
        <f t="shared" si="55"/>
        <v>0</v>
      </c>
      <c r="N183" s="139">
        <f t="shared" si="56"/>
        <v>0</v>
      </c>
      <c r="O183" s="140">
        <f t="shared" si="57"/>
        <v>0</v>
      </c>
    </row>
    <row r="184" spans="2:15" ht="15.6" outlineLevel="2" x14ac:dyDescent="0.3">
      <c r="B184" s="85"/>
      <c r="C184" s="94" t="s">
        <v>362</v>
      </c>
      <c r="D184" s="71" t="s">
        <v>363</v>
      </c>
      <c r="E184" s="20">
        <f t="shared" si="39"/>
        <v>0</v>
      </c>
      <c r="F184" s="38"/>
      <c r="G184" s="67"/>
      <c r="H184" s="127"/>
      <c r="I184" s="67"/>
      <c r="J184" s="68"/>
      <c r="K184" s="27"/>
      <c r="L184" s="139">
        <f t="shared" si="55"/>
        <v>0</v>
      </c>
      <c r="N184" s="139">
        <f t="shared" si="56"/>
        <v>0</v>
      </c>
      <c r="O184" s="140">
        <f t="shared" si="57"/>
        <v>0</v>
      </c>
    </row>
    <row r="185" spans="2:15" ht="18" customHeight="1" x14ac:dyDescent="0.3">
      <c r="B185" s="404" t="s">
        <v>364</v>
      </c>
      <c r="C185" s="405"/>
      <c r="D185" s="51"/>
      <c r="E185" s="20">
        <f t="shared" si="39"/>
        <v>440</v>
      </c>
      <c r="F185" s="59">
        <f t="shared" ref="F185:J185" si="58">SUM(F186,F191,F203,F260,F272,F275)</f>
        <v>174</v>
      </c>
      <c r="G185" s="51">
        <f t="shared" si="58"/>
        <v>160</v>
      </c>
      <c r="H185" s="51">
        <f t="shared" si="58"/>
        <v>280</v>
      </c>
      <c r="I185" s="51">
        <f t="shared" si="58"/>
        <v>0</v>
      </c>
      <c r="J185" s="51">
        <f t="shared" si="58"/>
        <v>0</v>
      </c>
      <c r="K185" s="27"/>
      <c r="L185" s="139">
        <f t="shared" si="55"/>
        <v>0</v>
      </c>
      <c r="N185" s="139">
        <f t="shared" si="56"/>
        <v>440</v>
      </c>
      <c r="O185" s="140">
        <f t="shared" si="57"/>
        <v>0</v>
      </c>
    </row>
    <row r="186" spans="2:15" ht="32.25" hidden="1" customHeight="1" x14ac:dyDescent="0.3">
      <c r="B186" s="408" t="s">
        <v>365</v>
      </c>
      <c r="C186" s="409"/>
      <c r="D186" s="28" t="s">
        <v>366</v>
      </c>
      <c r="E186" s="20">
        <f t="shared" si="39"/>
        <v>0</v>
      </c>
      <c r="F186" s="77">
        <f>F187</f>
        <v>0</v>
      </c>
      <c r="G186" s="76">
        <f>G187</f>
        <v>0</v>
      </c>
      <c r="H186" s="76">
        <f>H187</f>
        <v>0</v>
      </c>
      <c r="I186" s="76">
        <f>I187</f>
        <v>0</v>
      </c>
      <c r="J186" s="76">
        <f>J187</f>
        <v>0</v>
      </c>
      <c r="K186" s="82"/>
    </row>
    <row r="187" spans="2:15" ht="15.6" outlineLevel="1" x14ac:dyDescent="0.3">
      <c r="B187" s="52" t="s">
        <v>367</v>
      </c>
      <c r="C187" s="70"/>
      <c r="D187" s="28" t="s">
        <v>368</v>
      </c>
      <c r="E187" s="20">
        <f t="shared" si="39"/>
        <v>0</v>
      </c>
      <c r="F187" s="59">
        <f>SUM(F188:F190)</f>
        <v>0</v>
      </c>
      <c r="G187" s="51">
        <f>SUM(G188:G190)</f>
        <v>0</v>
      </c>
      <c r="H187" s="22">
        <v>0</v>
      </c>
      <c r="I187" s="51">
        <f>SUM(I188:I190)</f>
        <v>0</v>
      </c>
      <c r="J187" s="51">
        <f>SUM(J188:J190)</f>
        <v>0</v>
      </c>
      <c r="K187" s="39" t="s">
        <v>25</v>
      </c>
      <c r="L187" s="139">
        <f t="shared" ref="L187:L190" si="59">E187-G187-H187-I187</f>
        <v>0</v>
      </c>
      <c r="N187" s="139">
        <f t="shared" ref="N187:N190" si="60">G187+H187+M187</f>
        <v>0</v>
      </c>
      <c r="O187" s="140">
        <f t="shared" ref="O187:O190" si="61">E187-G187-H187-M187</f>
        <v>0</v>
      </c>
    </row>
    <row r="188" spans="2:15" ht="15.6" outlineLevel="2" x14ac:dyDescent="0.3">
      <c r="B188" s="84"/>
      <c r="C188" s="83" t="s">
        <v>369</v>
      </c>
      <c r="D188" s="71" t="s">
        <v>370</v>
      </c>
      <c r="E188" s="20">
        <f t="shared" si="39"/>
        <v>0</v>
      </c>
      <c r="F188" s="38"/>
      <c r="G188" s="67"/>
      <c r="H188" s="127"/>
      <c r="I188" s="67"/>
      <c r="J188" s="68"/>
      <c r="K188" s="39" t="s">
        <v>25</v>
      </c>
      <c r="L188" s="139">
        <f t="shared" si="59"/>
        <v>0</v>
      </c>
      <c r="N188" s="139">
        <f t="shared" si="60"/>
        <v>0</v>
      </c>
      <c r="O188" s="140">
        <f t="shared" si="61"/>
        <v>0</v>
      </c>
    </row>
    <row r="189" spans="2:15" ht="15" customHeight="1" outlineLevel="2" x14ac:dyDescent="0.3">
      <c r="B189" s="84"/>
      <c r="C189" s="95" t="s">
        <v>371</v>
      </c>
      <c r="D189" s="71" t="s">
        <v>372</v>
      </c>
      <c r="E189" s="20">
        <f t="shared" si="39"/>
        <v>0</v>
      </c>
      <c r="F189" s="38"/>
      <c r="G189" s="67"/>
      <c r="H189" s="127"/>
      <c r="I189" s="67"/>
      <c r="J189" s="68"/>
      <c r="K189" s="39" t="s">
        <v>25</v>
      </c>
      <c r="L189" s="139">
        <f t="shared" si="59"/>
        <v>0</v>
      </c>
      <c r="N189" s="139">
        <f t="shared" si="60"/>
        <v>0</v>
      </c>
      <c r="O189" s="140">
        <f t="shared" si="61"/>
        <v>0</v>
      </c>
    </row>
    <row r="190" spans="2:15" ht="15.6" outlineLevel="2" x14ac:dyDescent="0.3">
      <c r="B190" s="84"/>
      <c r="C190" s="95" t="s">
        <v>373</v>
      </c>
      <c r="D190" s="71" t="s">
        <v>374</v>
      </c>
      <c r="E190" s="20">
        <f t="shared" si="39"/>
        <v>0</v>
      </c>
      <c r="F190" s="38"/>
      <c r="G190" s="67"/>
      <c r="H190" s="127"/>
      <c r="I190" s="67"/>
      <c r="J190" s="68"/>
      <c r="K190" s="39" t="s">
        <v>25</v>
      </c>
      <c r="L190" s="139">
        <f t="shared" si="59"/>
        <v>0</v>
      </c>
      <c r="N190" s="139">
        <f t="shared" si="60"/>
        <v>0</v>
      </c>
      <c r="O190" s="140">
        <f t="shared" si="61"/>
        <v>0</v>
      </c>
    </row>
    <row r="191" spans="2:15" ht="16.5" hidden="1" customHeight="1" x14ac:dyDescent="0.3">
      <c r="B191" s="408" t="s">
        <v>375</v>
      </c>
      <c r="C191" s="409"/>
      <c r="D191" s="28" t="s">
        <v>376</v>
      </c>
      <c r="E191" s="20">
        <f t="shared" si="39"/>
        <v>0</v>
      </c>
      <c r="F191" s="77">
        <f>F192</f>
        <v>0</v>
      </c>
      <c r="G191" s="76">
        <f>G192</f>
        <v>0</v>
      </c>
      <c r="H191" s="76">
        <f>H192</f>
        <v>0</v>
      </c>
      <c r="I191" s="76">
        <f>I192</f>
        <v>0</v>
      </c>
      <c r="J191" s="76">
        <f>J192</f>
        <v>0</v>
      </c>
      <c r="K191" s="82"/>
    </row>
    <row r="192" spans="2:15" ht="15" customHeight="1" outlineLevel="1" x14ac:dyDescent="0.3">
      <c r="B192" s="434" t="s">
        <v>377</v>
      </c>
      <c r="C192" s="435"/>
      <c r="D192" s="28" t="s">
        <v>271</v>
      </c>
      <c r="E192" s="20">
        <f t="shared" si="39"/>
        <v>0</v>
      </c>
      <c r="F192" s="59">
        <f>SUM(F193:F202)</f>
        <v>0</v>
      </c>
      <c r="G192" s="51">
        <f>SUM(G193:G202)</f>
        <v>0</v>
      </c>
      <c r="H192" s="22">
        <v>0</v>
      </c>
      <c r="I192" s="51">
        <f>SUM(I193:I202)</f>
        <v>0</v>
      </c>
      <c r="J192" s="51">
        <f>SUM(J193:J202)</f>
        <v>0</v>
      </c>
      <c r="K192" s="39" t="s">
        <v>25</v>
      </c>
      <c r="L192" s="139">
        <f t="shared" ref="L192:L202" si="62">E192-G192-H192-I192</f>
        <v>0</v>
      </c>
      <c r="N192" s="139">
        <f t="shared" ref="N192:N202" si="63">G192+H192+M192</f>
        <v>0</v>
      </c>
      <c r="O192" s="140">
        <f t="shared" ref="O192:O202" si="64">E192-G192-H192-M192</f>
        <v>0</v>
      </c>
    </row>
    <row r="193" spans="2:15" ht="15" customHeight="1" outlineLevel="2" x14ac:dyDescent="0.3">
      <c r="B193" s="52"/>
      <c r="C193" s="74" t="s">
        <v>378</v>
      </c>
      <c r="D193" s="71" t="s">
        <v>379</v>
      </c>
      <c r="E193" s="20">
        <f t="shared" si="39"/>
        <v>0</v>
      </c>
      <c r="F193" s="38"/>
      <c r="G193" s="67"/>
      <c r="H193" s="127"/>
      <c r="I193" s="67"/>
      <c r="J193" s="68"/>
      <c r="K193" s="39" t="s">
        <v>25</v>
      </c>
      <c r="L193" s="139">
        <f t="shared" si="62"/>
        <v>0</v>
      </c>
      <c r="N193" s="139">
        <f t="shared" si="63"/>
        <v>0</v>
      </c>
      <c r="O193" s="140">
        <f t="shared" si="64"/>
        <v>0</v>
      </c>
    </row>
    <row r="194" spans="2:15" ht="15.6" outlineLevel="2" x14ac:dyDescent="0.3">
      <c r="B194" s="52"/>
      <c r="C194" s="74" t="s">
        <v>380</v>
      </c>
      <c r="D194" s="71" t="s">
        <v>381</v>
      </c>
      <c r="E194" s="20">
        <f t="shared" si="39"/>
        <v>0</v>
      </c>
      <c r="F194" s="38"/>
      <c r="G194" s="67"/>
      <c r="H194" s="127"/>
      <c r="I194" s="67"/>
      <c r="J194" s="68"/>
      <c r="K194" s="39" t="s">
        <v>25</v>
      </c>
      <c r="L194" s="139">
        <f t="shared" si="62"/>
        <v>0</v>
      </c>
      <c r="N194" s="139">
        <f t="shared" si="63"/>
        <v>0</v>
      </c>
      <c r="O194" s="140">
        <f t="shared" si="64"/>
        <v>0</v>
      </c>
    </row>
    <row r="195" spans="2:15" ht="15.6" outlineLevel="2" x14ac:dyDescent="0.3">
      <c r="B195" s="52"/>
      <c r="C195" s="74" t="s">
        <v>382</v>
      </c>
      <c r="D195" s="71" t="s">
        <v>383</v>
      </c>
      <c r="E195" s="20">
        <f t="shared" si="39"/>
        <v>0</v>
      </c>
      <c r="F195" s="38"/>
      <c r="G195" s="67"/>
      <c r="H195" s="127"/>
      <c r="I195" s="67"/>
      <c r="J195" s="68"/>
      <c r="K195" s="39" t="s">
        <v>25</v>
      </c>
      <c r="L195" s="139">
        <f t="shared" si="62"/>
        <v>0</v>
      </c>
      <c r="N195" s="139">
        <f t="shared" si="63"/>
        <v>0</v>
      </c>
      <c r="O195" s="140">
        <f t="shared" si="64"/>
        <v>0</v>
      </c>
    </row>
    <row r="196" spans="2:15" ht="15.6" outlineLevel="2" x14ac:dyDescent="0.3">
      <c r="B196" s="52"/>
      <c r="C196" s="74" t="s">
        <v>384</v>
      </c>
      <c r="D196" s="71" t="s">
        <v>385</v>
      </c>
      <c r="E196" s="20">
        <f t="shared" si="39"/>
        <v>0</v>
      </c>
      <c r="F196" s="38"/>
      <c r="G196" s="67"/>
      <c r="H196" s="127"/>
      <c r="I196" s="67"/>
      <c r="J196" s="68"/>
      <c r="K196" s="39" t="s">
        <v>25</v>
      </c>
      <c r="L196" s="139">
        <f t="shared" si="62"/>
        <v>0</v>
      </c>
      <c r="N196" s="139">
        <f t="shared" si="63"/>
        <v>0</v>
      </c>
      <c r="O196" s="140">
        <f t="shared" si="64"/>
        <v>0</v>
      </c>
    </row>
    <row r="197" spans="2:15" ht="15" customHeight="1" outlineLevel="2" x14ac:dyDescent="0.3">
      <c r="B197" s="52"/>
      <c r="C197" s="74" t="s">
        <v>386</v>
      </c>
      <c r="D197" s="71" t="s">
        <v>387</v>
      </c>
      <c r="E197" s="20">
        <f t="shared" si="39"/>
        <v>0</v>
      </c>
      <c r="F197" s="38"/>
      <c r="G197" s="67"/>
      <c r="H197" s="127"/>
      <c r="I197" s="67"/>
      <c r="J197" s="68"/>
      <c r="K197" s="39"/>
      <c r="L197" s="139">
        <f t="shared" si="62"/>
        <v>0</v>
      </c>
      <c r="N197" s="139">
        <f t="shared" si="63"/>
        <v>0</v>
      </c>
      <c r="O197" s="140">
        <f t="shared" si="64"/>
        <v>0</v>
      </c>
    </row>
    <row r="198" spans="2:15" ht="15.6" outlineLevel="2" x14ac:dyDescent="0.3">
      <c r="B198" s="75"/>
      <c r="C198" s="74" t="s">
        <v>388</v>
      </c>
      <c r="D198" s="71" t="s">
        <v>389</v>
      </c>
      <c r="E198" s="20">
        <f t="shared" si="39"/>
        <v>0</v>
      </c>
      <c r="F198" s="38"/>
      <c r="G198" s="67"/>
      <c r="H198" s="127"/>
      <c r="I198" s="67"/>
      <c r="J198" s="68"/>
      <c r="K198" s="39" t="s">
        <v>25</v>
      </c>
      <c r="L198" s="139">
        <f t="shared" si="62"/>
        <v>0</v>
      </c>
      <c r="N198" s="139">
        <f t="shared" si="63"/>
        <v>0</v>
      </c>
      <c r="O198" s="140">
        <f t="shared" si="64"/>
        <v>0</v>
      </c>
    </row>
    <row r="199" spans="2:15" ht="15.6" outlineLevel="2" x14ac:dyDescent="0.3">
      <c r="B199" s="75"/>
      <c r="C199" s="74" t="s">
        <v>390</v>
      </c>
      <c r="D199" s="71" t="s">
        <v>391</v>
      </c>
      <c r="E199" s="20">
        <f t="shared" si="39"/>
        <v>0</v>
      </c>
      <c r="F199" s="38"/>
      <c r="G199" s="67"/>
      <c r="H199" s="127"/>
      <c r="I199" s="67"/>
      <c r="J199" s="68"/>
      <c r="K199" s="39" t="s">
        <v>25</v>
      </c>
      <c r="L199" s="139">
        <f t="shared" si="62"/>
        <v>0</v>
      </c>
      <c r="N199" s="139">
        <f t="shared" si="63"/>
        <v>0</v>
      </c>
      <c r="O199" s="140">
        <f t="shared" si="64"/>
        <v>0</v>
      </c>
    </row>
    <row r="200" spans="2:15" ht="15.6" outlineLevel="2" x14ac:dyDescent="0.3">
      <c r="B200" s="75"/>
      <c r="C200" s="83" t="s">
        <v>392</v>
      </c>
      <c r="D200" s="71" t="s">
        <v>393</v>
      </c>
      <c r="E200" s="20">
        <f t="shared" si="39"/>
        <v>0</v>
      </c>
      <c r="F200" s="38"/>
      <c r="G200" s="67"/>
      <c r="H200" s="127"/>
      <c r="I200" s="67"/>
      <c r="J200" s="68"/>
      <c r="K200" s="39" t="s">
        <v>25</v>
      </c>
      <c r="L200" s="139">
        <f t="shared" si="62"/>
        <v>0</v>
      </c>
      <c r="N200" s="139">
        <f t="shared" si="63"/>
        <v>0</v>
      </c>
      <c r="O200" s="140">
        <f t="shared" si="64"/>
        <v>0</v>
      </c>
    </row>
    <row r="201" spans="2:15" ht="15.6" outlineLevel="2" x14ac:dyDescent="0.3">
      <c r="B201" s="75"/>
      <c r="C201" s="83" t="s">
        <v>394</v>
      </c>
      <c r="D201" s="71" t="s">
        <v>395</v>
      </c>
      <c r="E201" s="20">
        <f t="shared" si="39"/>
        <v>0</v>
      </c>
      <c r="F201" s="38"/>
      <c r="G201" s="67"/>
      <c r="H201" s="127"/>
      <c r="I201" s="67"/>
      <c r="J201" s="68"/>
      <c r="K201" s="39" t="s">
        <v>25</v>
      </c>
      <c r="L201" s="139">
        <f t="shared" si="62"/>
        <v>0</v>
      </c>
      <c r="N201" s="139">
        <f t="shared" si="63"/>
        <v>0</v>
      </c>
      <c r="O201" s="140">
        <f t="shared" si="64"/>
        <v>0</v>
      </c>
    </row>
    <row r="202" spans="2:15" ht="15.6" outlineLevel="2" x14ac:dyDescent="0.3">
      <c r="B202" s="75"/>
      <c r="C202" s="83" t="s">
        <v>396</v>
      </c>
      <c r="D202" s="71" t="s">
        <v>397</v>
      </c>
      <c r="E202" s="20">
        <f t="shared" si="39"/>
        <v>0</v>
      </c>
      <c r="F202" s="38"/>
      <c r="G202" s="67"/>
      <c r="H202" s="127"/>
      <c r="I202" s="67"/>
      <c r="J202" s="68"/>
      <c r="K202" s="39"/>
      <c r="L202" s="139">
        <f t="shared" si="62"/>
        <v>0</v>
      </c>
      <c r="N202" s="139">
        <f t="shared" si="63"/>
        <v>0</v>
      </c>
      <c r="O202" s="140">
        <f t="shared" si="64"/>
        <v>0</v>
      </c>
    </row>
    <row r="203" spans="2:15" ht="51.75" hidden="1" customHeight="1" x14ac:dyDescent="0.3">
      <c r="B203" s="408" t="s">
        <v>398</v>
      </c>
      <c r="C203" s="409"/>
      <c r="D203" s="96">
        <v>56</v>
      </c>
      <c r="E203" s="20">
        <f t="shared" ref="E203:E264" si="65">SUM(G203:J203)</f>
        <v>0</v>
      </c>
      <c r="F203" s="77">
        <f>SUM(F204+F208)</f>
        <v>0</v>
      </c>
      <c r="G203" s="76">
        <f>SUM(G204+G208+G240)</f>
        <v>0</v>
      </c>
      <c r="H203" s="76">
        <f>SUM(H204+H208+H240)</f>
        <v>0</v>
      </c>
      <c r="I203" s="76">
        <f>SUM(I204+I208+I240)</f>
        <v>0</v>
      </c>
      <c r="J203" s="76">
        <f>SUM(J204+J208+J240)</f>
        <v>0</v>
      </c>
      <c r="K203" s="82"/>
    </row>
    <row r="204" spans="2:15" ht="15" customHeight="1" outlineLevel="1" x14ac:dyDescent="0.3">
      <c r="B204" s="436" t="s">
        <v>399</v>
      </c>
      <c r="C204" s="437"/>
      <c r="D204" s="71" t="s">
        <v>400</v>
      </c>
      <c r="E204" s="20">
        <f t="shared" si="65"/>
        <v>0</v>
      </c>
      <c r="F204" s="59">
        <f>SUM(F205:F207)</f>
        <v>0</v>
      </c>
      <c r="G204" s="51">
        <f>SUM(G205:G207)</f>
        <v>0</v>
      </c>
      <c r="H204" s="22">
        <v>0</v>
      </c>
      <c r="I204" s="51">
        <f>SUM(I205:I207)</f>
        <v>0</v>
      </c>
      <c r="J204" s="51">
        <f>SUM(J205:J207)</f>
        <v>0</v>
      </c>
      <c r="K204" s="39" t="s">
        <v>25</v>
      </c>
      <c r="L204" s="139">
        <f t="shared" ref="L204:L267" si="66">E204-G204-H204-I204</f>
        <v>0</v>
      </c>
      <c r="N204" s="139">
        <f t="shared" ref="N204:N267" si="67">G204+H204+M204</f>
        <v>0</v>
      </c>
      <c r="O204" s="140">
        <f t="shared" ref="O204:O267" si="68">E204-G204-H204-M204</f>
        <v>0</v>
      </c>
    </row>
    <row r="205" spans="2:15" ht="15" customHeight="1" outlineLevel="2" x14ac:dyDescent="0.3">
      <c r="B205" s="85"/>
      <c r="C205" s="97" t="s">
        <v>401</v>
      </c>
      <c r="D205" s="98" t="s">
        <v>402</v>
      </c>
      <c r="E205" s="20">
        <f t="shared" si="65"/>
        <v>0</v>
      </c>
      <c r="F205" s="38"/>
      <c r="G205" s="67"/>
      <c r="H205" s="127"/>
      <c r="I205" s="67"/>
      <c r="J205" s="68"/>
      <c r="K205" s="39" t="s">
        <v>25</v>
      </c>
      <c r="L205" s="139">
        <f t="shared" si="66"/>
        <v>0</v>
      </c>
      <c r="N205" s="139">
        <f t="shared" si="67"/>
        <v>0</v>
      </c>
      <c r="O205" s="140">
        <f t="shared" si="68"/>
        <v>0</v>
      </c>
    </row>
    <row r="206" spans="2:15" ht="15.6" outlineLevel="2" x14ac:dyDescent="0.3">
      <c r="B206" s="85"/>
      <c r="C206" s="97" t="s">
        <v>403</v>
      </c>
      <c r="D206" s="98" t="s">
        <v>404</v>
      </c>
      <c r="E206" s="20">
        <f t="shared" si="65"/>
        <v>0</v>
      </c>
      <c r="F206" s="38"/>
      <c r="G206" s="67"/>
      <c r="H206" s="127"/>
      <c r="I206" s="67"/>
      <c r="J206" s="68"/>
      <c r="K206" s="39" t="s">
        <v>25</v>
      </c>
      <c r="L206" s="139">
        <f t="shared" si="66"/>
        <v>0</v>
      </c>
      <c r="N206" s="139">
        <f t="shared" si="67"/>
        <v>0</v>
      </c>
      <c r="O206" s="140">
        <f t="shared" si="68"/>
        <v>0</v>
      </c>
    </row>
    <row r="207" spans="2:15" ht="15.6" outlineLevel="2" x14ac:dyDescent="0.3">
      <c r="B207" s="85"/>
      <c r="C207" s="97" t="s">
        <v>405</v>
      </c>
      <c r="D207" s="98" t="s">
        <v>406</v>
      </c>
      <c r="E207" s="20">
        <f t="shared" si="65"/>
        <v>0</v>
      </c>
      <c r="F207" s="38"/>
      <c r="G207" s="67"/>
      <c r="H207" s="127"/>
      <c r="I207" s="67"/>
      <c r="J207" s="68"/>
      <c r="K207" s="39" t="s">
        <v>25</v>
      </c>
      <c r="L207" s="139">
        <f t="shared" si="66"/>
        <v>0</v>
      </c>
      <c r="N207" s="139">
        <f t="shared" si="67"/>
        <v>0</v>
      </c>
      <c r="O207" s="140">
        <f t="shared" si="68"/>
        <v>0</v>
      </c>
    </row>
    <row r="208" spans="2:15" ht="15" customHeight="1" outlineLevel="1" x14ac:dyDescent="0.3">
      <c r="B208" s="438" t="s">
        <v>407</v>
      </c>
      <c r="C208" s="439"/>
      <c r="D208" s="79" t="s">
        <v>408</v>
      </c>
      <c r="E208" s="20">
        <f t="shared" si="65"/>
        <v>0</v>
      </c>
      <c r="F208" s="59">
        <f>SUM(F209:F211)</f>
        <v>0</v>
      </c>
      <c r="G208" s="51">
        <f>SUM(G209:G211)</f>
        <v>0</v>
      </c>
      <c r="H208" s="22">
        <v>0</v>
      </c>
      <c r="I208" s="51">
        <f>SUM(I209:I211)</f>
        <v>0</v>
      </c>
      <c r="J208" s="51">
        <f>SUM(J209:J211)</f>
        <v>0</v>
      </c>
      <c r="K208" s="39" t="s">
        <v>25</v>
      </c>
      <c r="L208" s="139">
        <f t="shared" si="66"/>
        <v>0</v>
      </c>
      <c r="N208" s="139">
        <f t="shared" si="67"/>
        <v>0</v>
      </c>
      <c r="O208" s="140">
        <f t="shared" si="68"/>
        <v>0</v>
      </c>
    </row>
    <row r="209" spans="2:15" ht="15" customHeight="1" outlineLevel="2" x14ac:dyDescent="0.3">
      <c r="B209" s="85"/>
      <c r="C209" s="97" t="s">
        <v>401</v>
      </c>
      <c r="D209" s="98" t="s">
        <v>409</v>
      </c>
      <c r="E209" s="20">
        <f t="shared" si="65"/>
        <v>0</v>
      </c>
      <c r="F209" s="38"/>
      <c r="G209" s="67"/>
      <c r="H209" s="127"/>
      <c r="I209" s="67"/>
      <c r="J209" s="68"/>
      <c r="K209" s="39" t="s">
        <v>25</v>
      </c>
      <c r="L209" s="139">
        <f t="shared" si="66"/>
        <v>0</v>
      </c>
      <c r="N209" s="139">
        <f t="shared" si="67"/>
        <v>0</v>
      </c>
      <c r="O209" s="140">
        <f t="shared" si="68"/>
        <v>0</v>
      </c>
    </row>
    <row r="210" spans="2:15" ht="15.6" outlineLevel="2" x14ac:dyDescent="0.3">
      <c r="B210" s="85"/>
      <c r="C210" s="97" t="s">
        <v>403</v>
      </c>
      <c r="D210" s="98" t="s">
        <v>410</v>
      </c>
      <c r="E210" s="20">
        <f t="shared" si="65"/>
        <v>0</v>
      </c>
      <c r="F210" s="59"/>
      <c r="G210" s="51"/>
      <c r="H210" s="127"/>
      <c r="I210" s="51"/>
      <c r="J210" s="51"/>
      <c r="K210" s="39" t="s">
        <v>25</v>
      </c>
      <c r="L210" s="139">
        <f t="shared" si="66"/>
        <v>0</v>
      </c>
      <c r="N210" s="139">
        <f t="shared" si="67"/>
        <v>0</v>
      </c>
      <c r="O210" s="140">
        <f t="shared" si="68"/>
        <v>0</v>
      </c>
    </row>
    <row r="211" spans="2:15" ht="15.6" outlineLevel="2" x14ac:dyDescent="0.3">
      <c r="B211" s="85"/>
      <c r="C211" s="97" t="s">
        <v>411</v>
      </c>
      <c r="D211" s="98" t="s">
        <v>412</v>
      </c>
      <c r="E211" s="20">
        <f t="shared" si="65"/>
        <v>0</v>
      </c>
      <c r="F211" s="38"/>
      <c r="G211" s="67"/>
      <c r="H211" s="127"/>
      <c r="I211" s="67"/>
      <c r="J211" s="68"/>
      <c r="K211" s="39" t="s">
        <v>25</v>
      </c>
      <c r="L211" s="139">
        <f t="shared" si="66"/>
        <v>0</v>
      </c>
      <c r="N211" s="139">
        <f t="shared" si="67"/>
        <v>0</v>
      </c>
      <c r="O211" s="140">
        <f t="shared" si="68"/>
        <v>0</v>
      </c>
    </row>
    <row r="212" spans="2:15" ht="15" customHeight="1" outlineLevel="1" x14ac:dyDescent="0.3">
      <c r="B212" s="438" t="s">
        <v>413</v>
      </c>
      <c r="C212" s="439"/>
      <c r="D212" s="79" t="s">
        <v>414</v>
      </c>
      <c r="E212" s="20">
        <f t="shared" si="65"/>
        <v>0</v>
      </c>
      <c r="F212" s="59">
        <f>SUM(F213:F219)</f>
        <v>0</v>
      </c>
      <c r="G212" s="51">
        <f>SUM(G213:G219)</f>
        <v>0</v>
      </c>
      <c r="H212" s="22">
        <v>0</v>
      </c>
      <c r="I212" s="51">
        <f>SUM(I213:I219)</f>
        <v>0</v>
      </c>
      <c r="J212" s="51">
        <f>SUM(J213:J219)</f>
        <v>0</v>
      </c>
      <c r="K212" s="39" t="s">
        <v>25</v>
      </c>
      <c r="L212" s="139">
        <f t="shared" si="66"/>
        <v>0</v>
      </c>
      <c r="N212" s="139">
        <f t="shared" si="67"/>
        <v>0</v>
      </c>
      <c r="O212" s="140">
        <f t="shared" si="68"/>
        <v>0</v>
      </c>
    </row>
    <row r="213" spans="2:15" ht="15" customHeight="1" outlineLevel="2" x14ac:dyDescent="0.3">
      <c r="B213" s="85"/>
      <c r="C213" s="97" t="s">
        <v>401</v>
      </c>
      <c r="D213" s="98" t="s">
        <v>415</v>
      </c>
      <c r="E213" s="20">
        <f t="shared" si="65"/>
        <v>0</v>
      </c>
      <c r="F213" s="38"/>
      <c r="G213" s="67"/>
      <c r="H213" s="127"/>
      <c r="I213" s="67"/>
      <c r="J213" s="68"/>
      <c r="K213" s="39" t="s">
        <v>25</v>
      </c>
      <c r="L213" s="139">
        <f t="shared" si="66"/>
        <v>0</v>
      </c>
      <c r="N213" s="139">
        <f t="shared" si="67"/>
        <v>0</v>
      </c>
      <c r="O213" s="140">
        <f t="shared" si="68"/>
        <v>0</v>
      </c>
    </row>
    <row r="214" spans="2:15" ht="15.6" outlineLevel="2" x14ac:dyDescent="0.3">
      <c r="B214" s="85"/>
      <c r="C214" s="97" t="s">
        <v>403</v>
      </c>
      <c r="D214" s="98" t="s">
        <v>416</v>
      </c>
      <c r="E214" s="20">
        <f t="shared" si="65"/>
        <v>0</v>
      </c>
      <c r="F214" s="38"/>
      <c r="G214" s="67"/>
      <c r="H214" s="127"/>
      <c r="I214" s="67"/>
      <c r="J214" s="68"/>
      <c r="K214" s="39" t="s">
        <v>25</v>
      </c>
      <c r="L214" s="139">
        <f t="shared" si="66"/>
        <v>0</v>
      </c>
      <c r="N214" s="139">
        <f t="shared" si="67"/>
        <v>0</v>
      </c>
      <c r="O214" s="140">
        <f t="shared" si="68"/>
        <v>0</v>
      </c>
    </row>
    <row r="215" spans="2:15" ht="15.6" outlineLevel="2" x14ac:dyDescent="0.3">
      <c r="B215" s="85"/>
      <c r="C215" s="97" t="s">
        <v>405</v>
      </c>
      <c r="D215" s="98" t="s">
        <v>417</v>
      </c>
      <c r="E215" s="20">
        <f t="shared" si="65"/>
        <v>0</v>
      </c>
      <c r="F215" s="38"/>
      <c r="G215" s="67"/>
      <c r="H215" s="127"/>
      <c r="I215" s="67"/>
      <c r="J215" s="68"/>
      <c r="K215" s="39" t="s">
        <v>25</v>
      </c>
      <c r="L215" s="139">
        <f t="shared" si="66"/>
        <v>0</v>
      </c>
      <c r="N215" s="139">
        <f t="shared" si="67"/>
        <v>0</v>
      </c>
      <c r="O215" s="140">
        <f t="shared" si="68"/>
        <v>0</v>
      </c>
    </row>
    <row r="216" spans="2:15" ht="15" customHeight="1" outlineLevel="2" x14ac:dyDescent="0.3">
      <c r="B216" s="438" t="s">
        <v>418</v>
      </c>
      <c r="C216" s="439"/>
      <c r="D216" s="79" t="s">
        <v>419</v>
      </c>
      <c r="E216" s="20">
        <f t="shared" si="65"/>
        <v>0</v>
      </c>
      <c r="F216" s="38"/>
      <c r="G216" s="67"/>
      <c r="H216" s="127"/>
      <c r="I216" s="67"/>
      <c r="J216" s="68"/>
      <c r="K216" s="39" t="s">
        <v>25</v>
      </c>
      <c r="L216" s="139">
        <f t="shared" si="66"/>
        <v>0</v>
      </c>
      <c r="N216" s="139">
        <f t="shared" si="67"/>
        <v>0</v>
      </c>
      <c r="O216" s="140">
        <f t="shared" si="68"/>
        <v>0</v>
      </c>
    </row>
    <row r="217" spans="2:15" ht="15" customHeight="1" outlineLevel="2" x14ac:dyDescent="0.3">
      <c r="B217" s="85"/>
      <c r="C217" s="97" t="s">
        <v>401</v>
      </c>
      <c r="D217" s="98" t="s">
        <v>420</v>
      </c>
      <c r="E217" s="20">
        <f t="shared" si="65"/>
        <v>0</v>
      </c>
      <c r="F217" s="38"/>
      <c r="G217" s="67"/>
      <c r="H217" s="127"/>
      <c r="I217" s="67"/>
      <c r="J217" s="68"/>
      <c r="K217" s="39" t="s">
        <v>25</v>
      </c>
      <c r="L217" s="139">
        <f t="shared" si="66"/>
        <v>0</v>
      </c>
      <c r="N217" s="139">
        <f t="shared" si="67"/>
        <v>0</v>
      </c>
      <c r="O217" s="140">
        <f t="shared" si="68"/>
        <v>0</v>
      </c>
    </row>
    <row r="218" spans="2:15" ht="15.6" outlineLevel="2" x14ac:dyDescent="0.3">
      <c r="B218" s="85"/>
      <c r="C218" s="97" t="s">
        <v>403</v>
      </c>
      <c r="D218" s="98" t="s">
        <v>421</v>
      </c>
      <c r="E218" s="20">
        <f t="shared" si="65"/>
        <v>0</v>
      </c>
      <c r="F218" s="38"/>
      <c r="G218" s="67"/>
      <c r="H218" s="127"/>
      <c r="I218" s="67"/>
      <c r="J218" s="68"/>
      <c r="K218" s="39" t="s">
        <v>25</v>
      </c>
      <c r="L218" s="139">
        <f t="shared" si="66"/>
        <v>0</v>
      </c>
      <c r="N218" s="139">
        <f t="shared" si="67"/>
        <v>0</v>
      </c>
      <c r="O218" s="140">
        <f t="shared" si="68"/>
        <v>0</v>
      </c>
    </row>
    <row r="219" spans="2:15" ht="15.6" outlineLevel="2" x14ac:dyDescent="0.3">
      <c r="B219" s="85"/>
      <c r="C219" s="97" t="s">
        <v>405</v>
      </c>
      <c r="D219" s="98" t="s">
        <v>422</v>
      </c>
      <c r="E219" s="20">
        <f t="shared" si="65"/>
        <v>0</v>
      </c>
      <c r="F219" s="38"/>
      <c r="G219" s="67"/>
      <c r="H219" s="127"/>
      <c r="I219" s="67"/>
      <c r="J219" s="68"/>
      <c r="K219" s="39" t="s">
        <v>25</v>
      </c>
      <c r="L219" s="139">
        <f t="shared" si="66"/>
        <v>0</v>
      </c>
      <c r="N219" s="139">
        <f t="shared" si="67"/>
        <v>0</v>
      </c>
      <c r="O219" s="140">
        <f t="shared" si="68"/>
        <v>0</v>
      </c>
    </row>
    <row r="220" spans="2:15" ht="15" customHeight="1" outlineLevel="1" x14ac:dyDescent="0.3">
      <c r="B220" s="438" t="s">
        <v>423</v>
      </c>
      <c r="C220" s="439"/>
      <c r="D220" s="79" t="s">
        <v>424</v>
      </c>
      <c r="E220" s="20">
        <f t="shared" si="65"/>
        <v>0</v>
      </c>
      <c r="F220" s="59">
        <f>SUM(F221:F223)</f>
        <v>0</v>
      </c>
      <c r="G220" s="51">
        <f>SUM(G221:G223)</f>
        <v>0</v>
      </c>
      <c r="H220" s="22">
        <v>0</v>
      </c>
      <c r="I220" s="51">
        <f>SUM(I221:I223)</f>
        <v>0</v>
      </c>
      <c r="J220" s="51">
        <f>SUM(J221:J223)</f>
        <v>0</v>
      </c>
      <c r="K220" s="39" t="s">
        <v>25</v>
      </c>
      <c r="L220" s="139">
        <f t="shared" si="66"/>
        <v>0</v>
      </c>
      <c r="N220" s="139">
        <f t="shared" si="67"/>
        <v>0</v>
      </c>
      <c r="O220" s="140">
        <f t="shared" si="68"/>
        <v>0</v>
      </c>
    </row>
    <row r="221" spans="2:15" ht="15" customHeight="1" outlineLevel="2" x14ac:dyDescent="0.3">
      <c r="B221" s="85"/>
      <c r="C221" s="97" t="s">
        <v>401</v>
      </c>
      <c r="D221" s="98" t="s">
        <v>425</v>
      </c>
      <c r="E221" s="20">
        <f t="shared" si="65"/>
        <v>0</v>
      </c>
      <c r="F221" s="38"/>
      <c r="G221" s="67"/>
      <c r="H221" s="127"/>
      <c r="I221" s="67"/>
      <c r="J221" s="68"/>
      <c r="K221" s="39" t="s">
        <v>25</v>
      </c>
      <c r="L221" s="139">
        <f t="shared" si="66"/>
        <v>0</v>
      </c>
      <c r="N221" s="139">
        <f t="shared" si="67"/>
        <v>0</v>
      </c>
      <c r="O221" s="140">
        <f t="shared" si="68"/>
        <v>0</v>
      </c>
    </row>
    <row r="222" spans="2:15" ht="15.6" outlineLevel="2" x14ac:dyDescent="0.3">
      <c r="B222" s="85"/>
      <c r="C222" s="97" t="s">
        <v>403</v>
      </c>
      <c r="D222" s="98" t="s">
        <v>426</v>
      </c>
      <c r="E222" s="20">
        <f t="shared" si="65"/>
        <v>0</v>
      </c>
      <c r="F222" s="38"/>
      <c r="G222" s="67"/>
      <c r="H222" s="127"/>
      <c r="I222" s="67"/>
      <c r="J222" s="68"/>
      <c r="K222" s="39" t="s">
        <v>25</v>
      </c>
      <c r="L222" s="139">
        <f t="shared" si="66"/>
        <v>0</v>
      </c>
      <c r="N222" s="139">
        <f t="shared" si="67"/>
        <v>0</v>
      </c>
      <c r="O222" s="140">
        <f t="shared" si="68"/>
        <v>0</v>
      </c>
    </row>
    <row r="223" spans="2:15" ht="15.6" outlineLevel="2" x14ac:dyDescent="0.3">
      <c r="B223" s="85"/>
      <c r="C223" s="97" t="s">
        <v>405</v>
      </c>
      <c r="D223" s="98" t="s">
        <v>427</v>
      </c>
      <c r="E223" s="20">
        <f t="shared" si="65"/>
        <v>0</v>
      </c>
      <c r="F223" s="38"/>
      <c r="G223" s="67"/>
      <c r="H223" s="127"/>
      <c r="I223" s="67"/>
      <c r="J223" s="68"/>
      <c r="K223" s="39" t="s">
        <v>25</v>
      </c>
      <c r="L223" s="139">
        <f t="shared" si="66"/>
        <v>0</v>
      </c>
      <c r="N223" s="139">
        <f t="shared" si="67"/>
        <v>0</v>
      </c>
      <c r="O223" s="140">
        <f t="shared" si="68"/>
        <v>0</v>
      </c>
    </row>
    <row r="224" spans="2:15" ht="15" customHeight="1" outlineLevel="1" x14ac:dyDescent="0.3">
      <c r="B224" s="438" t="s">
        <v>428</v>
      </c>
      <c r="C224" s="439"/>
      <c r="D224" s="79" t="s">
        <v>429</v>
      </c>
      <c r="E224" s="20">
        <f t="shared" si="65"/>
        <v>0</v>
      </c>
      <c r="F224" s="59">
        <f>SUM(F225:F227)</f>
        <v>0</v>
      </c>
      <c r="G224" s="51">
        <f>SUM(G225:G227)</f>
        <v>0</v>
      </c>
      <c r="H224" s="22">
        <v>0</v>
      </c>
      <c r="I224" s="51">
        <f>SUM(I225:I227)</f>
        <v>0</v>
      </c>
      <c r="J224" s="51">
        <f>SUM(J225:J227)</f>
        <v>0</v>
      </c>
      <c r="K224" s="39" t="s">
        <v>25</v>
      </c>
      <c r="L224" s="139">
        <f t="shared" si="66"/>
        <v>0</v>
      </c>
      <c r="N224" s="139">
        <f t="shared" si="67"/>
        <v>0</v>
      </c>
      <c r="O224" s="140">
        <f t="shared" si="68"/>
        <v>0</v>
      </c>
    </row>
    <row r="225" spans="2:15" ht="15" customHeight="1" outlineLevel="2" x14ac:dyDescent="0.3">
      <c r="B225" s="85"/>
      <c r="C225" s="97" t="s">
        <v>401</v>
      </c>
      <c r="D225" s="98" t="s">
        <v>430</v>
      </c>
      <c r="E225" s="20">
        <f t="shared" si="65"/>
        <v>0</v>
      </c>
      <c r="F225" s="38"/>
      <c r="G225" s="67"/>
      <c r="H225" s="127"/>
      <c r="I225" s="67"/>
      <c r="J225" s="68"/>
      <c r="K225" s="39" t="s">
        <v>25</v>
      </c>
      <c r="L225" s="139">
        <f t="shared" si="66"/>
        <v>0</v>
      </c>
      <c r="N225" s="139">
        <f t="shared" si="67"/>
        <v>0</v>
      </c>
      <c r="O225" s="140">
        <f t="shared" si="68"/>
        <v>0</v>
      </c>
    </row>
    <row r="226" spans="2:15" ht="15.6" outlineLevel="2" x14ac:dyDescent="0.3">
      <c r="B226" s="85"/>
      <c r="C226" s="97" t="s">
        <v>403</v>
      </c>
      <c r="D226" s="98" t="s">
        <v>431</v>
      </c>
      <c r="E226" s="20">
        <f t="shared" si="65"/>
        <v>0</v>
      </c>
      <c r="F226" s="38"/>
      <c r="G226" s="67"/>
      <c r="H226" s="127"/>
      <c r="I226" s="67"/>
      <c r="J226" s="68"/>
      <c r="K226" s="39" t="s">
        <v>25</v>
      </c>
      <c r="L226" s="139">
        <f t="shared" si="66"/>
        <v>0</v>
      </c>
      <c r="N226" s="139">
        <f t="shared" si="67"/>
        <v>0</v>
      </c>
      <c r="O226" s="140">
        <f t="shared" si="68"/>
        <v>0</v>
      </c>
    </row>
    <row r="227" spans="2:15" ht="15.6" outlineLevel="2" x14ac:dyDescent="0.3">
      <c r="B227" s="85"/>
      <c r="C227" s="97" t="s">
        <v>405</v>
      </c>
      <c r="D227" s="98" t="s">
        <v>432</v>
      </c>
      <c r="E227" s="20">
        <f t="shared" si="65"/>
        <v>0</v>
      </c>
      <c r="F227" s="38"/>
      <c r="G227" s="67"/>
      <c r="H227" s="127"/>
      <c r="I227" s="67"/>
      <c r="J227" s="68"/>
      <c r="K227" s="39" t="s">
        <v>25</v>
      </c>
      <c r="L227" s="139">
        <f t="shared" si="66"/>
        <v>0</v>
      </c>
      <c r="N227" s="139">
        <f t="shared" si="67"/>
        <v>0</v>
      </c>
      <c r="O227" s="140">
        <f t="shared" si="68"/>
        <v>0</v>
      </c>
    </row>
    <row r="228" spans="2:15" ht="15" customHeight="1" outlineLevel="1" x14ac:dyDescent="0.3">
      <c r="B228" s="438" t="s">
        <v>433</v>
      </c>
      <c r="C228" s="439"/>
      <c r="D228" s="79" t="s">
        <v>434</v>
      </c>
      <c r="E228" s="20">
        <f t="shared" si="65"/>
        <v>0</v>
      </c>
      <c r="F228" s="59">
        <f>SUM(F229:F231)</f>
        <v>0</v>
      </c>
      <c r="G228" s="51">
        <f>SUM(G229:G231)</f>
        <v>0</v>
      </c>
      <c r="H228" s="22">
        <v>0</v>
      </c>
      <c r="I228" s="51">
        <f>SUM(I229:I231)</f>
        <v>0</v>
      </c>
      <c r="J228" s="51">
        <f>SUM(J229:J231)</f>
        <v>0</v>
      </c>
      <c r="K228" s="39" t="s">
        <v>25</v>
      </c>
      <c r="L228" s="139">
        <f t="shared" si="66"/>
        <v>0</v>
      </c>
      <c r="N228" s="139">
        <f t="shared" si="67"/>
        <v>0</v>
      </c>
      <c r="O228" s="140">
        <f t="shared" si="68"/>
        <v>0</v>
      </c>
    </row>
    <row r="229" spans="2:15" ht="15" customHeight="1" outlineLevel="2" x14ac:dyDescent="0.3">
      <c r="B229" s="85"/>
      <c r="C229" s="97" t="s">
        <v>401</v>
      </c>
      <c r="D229" s="98" t="s">
        <v>435</v>
      </c>
      <c r="E229" s="20">
        <f t="shared" si="65"/>
        <v>0</v>
      </c>
      <c r="F229" s="38"/>
      <c r="G229" s="67"/>
      <c r="H229" s="127"/>
      <c r="I229" s="67"/>
      <c r="J229" s="68"/>
      <c r="K229" s="39" t="s">
        <v>25</v>
      </c>
      <c r="L229" s="139">
        <f t="shared" si="66"/>
        <v>0</v>
      </c>
      <c r="N229" s="139">
        <f t="shared" si="67"/>
        <v>0</v>
      </c>
      <c r="O229" s="140">
        <f t="shared" si="68"/>
        <v>0</v>
      </c>
    </row>
    <row r="230" spans="2:15" ht="15.6" outlineLevel="2" x14ac:dyDescent="0.3">
      <c r="B230" s="85"/>
      <c r="C230" s="97" t="s">
        <v>403</v>
      </c>
      <c r="D230" s="98" t="s">
        <v>436</v>
      </c>
      <c r="E230" s="20">
        <f t="shared" si="65"/>
        <v>0</v>
      </c>
      <c r="F230" s="38"/>
      <c r="G230" s="67"/>
      <c r="H230" s="127"/>
      <c r="I230" s="67"/>
      <c r="J230" s="68"/>
      <c r="K230" s="39" t="s">
        <v>25</v>
      </c>
      <c r="L230" s="139">
        <f t="shared" si="66"/>
        <v>0</v>
      </c>
      <c r="N230" s="139">
        <f t="shared" si="67"/>
        <v>0</v>
      </c>
      <c r="O230" s="140">
        <f t="shared" si="68"/>
        <v>0</v>
      </c>
    </row>
    <row r="231" spans="2:15" ht="15.6" outlineLevel="2" x14ac:dyDescent="0.3">
      <c r="B231" s="85"/>
      <c r="C231" s="97" t="s">
        <v>405</v>
      </c>
      <c r="D231" s="98" t="s">
        <v>437</v>
      </c>
      <c r="E231" s="20">
        <f t="shared" si="65"/>
        <v>0</v>
      </c>
      <c r="F231" s="38"/>
      <c r="G231" s="67"/>
      <c r="H231" s="127"/>
      <c r="I231" s="67"/>
      <c r="J231" s="68"/>
      <c r="K231" s="39" t="s">
        <v>25</v>
      </c>
      <c r="L231" s="139">
        <f t="shared" si="66"/>
        <v>0</v>
      </c>
      <c r="N231" s="139">
        <f t="shared" si="67"/>
        <v>0</v>
      </c>
      <c r="O231" s="140">
        <f t="shared" si="68"/>
        <v>0</v>
      </c>
    </row>
    <row r="232" spans="2:15" ht="15" customHeight="1" outlineLevel="1" x14ac:dyDescent="0.3">
      <c r="B232" s="448" t="s">
        <v>438</v>
      </c>
      <c r="C232" s="449"/>
      <c r="D232" s="79" t="s">
        <v>439</v>
      </c>
      <c r="E232" s="20">
        <f t="shared" si="65"/>
        <v>0</v>
      </c>
      <c r="F232" s="59">
        <f>SUM(F233:F235)</f>
        <v>0</v>
      </c>
      <c r="G232" s="51">
        <f>SUM(G233:G235)</f>
        <v>0</v>
      </c>
      <c r="H232" s="22">
        <v>0</v>
      </c>
      <c r="I232" s="51">
        <f>SUM(I233:I235)</f>
        <v>0</v>
      </c>
      <c r="J232" s="51">
        <f>SUM(J233:J235)</f>
        <v>0</v>
      </c>
      <c r="K232" s="39" t="s">
        <v>25</v>
      </c>
      <c r="L232" s="139">
        <f t="shared" si="66"/>
        <v>0</v>
      </c>
      <c r="N232" s="139">
        <f t="shared" si="67"/>
        <v>0</v>
      </c>
      <c r="O232" s="140">
        <f t="shared" si="68"/>
        <v>0</v>
      </c>
    </row>
    <row r="233" spans="2:15" ht="15" customHeight="1" outlineLevel="2" x14ac:dyDescent="0.3">
      <c r="B233" s="99"/>
      <c r="C233" s="97" t="s">
        <v>401</v>
      </c>
      <c r="D233" s="79" t="s">
        <v>440</v>
      </c>
      <c r="E233" s="20">
        <f t="shared" si="65"/>
        <v>0</v>
      </c>
      <c r="F233" s="38"/>
      <c r="G233" s="67"/>
      <c r="H233" s="127"/>
      <c r="I233" s="67"/>
      <c r="J233" s="68"/>
      <c r="K233" s="39" t="s">
        <v>25</v>
      </c>
      <c r="L233" s="139">
        <f t="shared" si="66"/>
        <v>0</v>
      </c>
      <c r="N233" s="139">
        <f t="shared" si="67"/>
        <v>0</v>
      </c>
      <c r="O233" s="140">
        <f t="shared" si="68"/>
        <v>0</v>
      </c>
    </row>
    <row r="234" spans="2:15" ht="15.6" outlineLevel="2" x14ac:dyDescent="0.3">
      <c r="B234" s="99"/>
      <c r="C234" s="97" t="s">
        <v>403</v>
      </c>
      <c r="D234" s="79" t="s">
        <v>441</v>
      </c>
      <c r="E234" s="20">
        <f t="shared" si="65"/>
        <v>0</v>
      </c>
      <c r="F234" s="38"/>
      <c r="G234" s="67"/>
      <c r="H234" s="127"/>
      <c r="I234" s="67"/>
      <c r="J234" s="68"/>
      <c r="K234" s="39" t="s">
        <v>25</v>
      </c>
      <c r="L234" s="139">
        <f t="shared" si="66"/>
        <v>0</v>
      </c>
      <c r="N234" s="139">
        <f t="shared" si="67"/>
        <v>0</v>
      </c>
      <c r="O234" s="140">
        <f t="shared" si="68"/>
        <v>0</v>
      </c>
    </row>
    <row r="235" spans="2:15" ht="15.6" outlineLevel="2" x14ac:dyDescent="0.3">
      <c r="B235" s="99"/>
      <c r="C235" s="97" t="s">
        <v>405</v>
      </c>
      <c r="D235" s="79" t="s">
        <v>442</v>
      </c>
      <c r="E235" s="20">
        <f t="shared" si="65"/>
        <v>0</v>
      </c>
      <c r="F235" s="38"/>
      <c r="G235" s="67"/>
      <c r="H235" s="127"/>
      <c r="I235" s="67"/>
      <c r="J235" s="68"/>
      <c r="K235" s="39" t="s">
        <v>25</v>
      </c>
      <c r="L235" s="139">
        <f t="shared" si="66"/>
        <v>0</v>
      </c>
      <c r="N235" s="139">
        <f t="shared" si="67"/>
        <v>0</v>
      </c>
      <c r="O235" s="140">
        <f t="shared" si="68"/>
        <v>0</v>
      </c>
    </row>
    <row r="236" spans="2:15" ht="15" customHeight="1" outlineLevel="1" x14ac:dyDescent="0.3">
      <c r="B236" s="448" t="s">
        <v>443</v>
      </c>
      <c r="C236" s="449"/>
      <c r="D236" s="79" t="s">
        <v>444</v>
      </c>
      <c r="E236" s="20">
        <f t="shared" si="65"/>
        <v>0</v>
      </c>
      <c r="F236" s="59">
        <f>SUM(F237:F239)</f>
        <v>0</v>
      </c>
      <c r="G236" s="51">
        <f>SUM(G237:G239)</f>
        <v>0</v>
      </c>
      <c r="H236" s="22">
        <v>0</v>
      </c>
      <c r="I236" s="51">
        <f>SUM(I237:I239)</f>
        <v>0</v>
      </c>
      <c r="J236" s="51">
        <f>SUM(J237:J239)</f>
        <v>0</v>
      </c>
      <c r="K236" s="39" t="s">
        <v>25</v>
      </c>
      <c r="L236" s="139">
        <f t="shared" si="66"/>
        <v>0</v>
      </c>
      <c r="N236" s="139">
        <f t="shared" si="67"/>
        <v>0</v>
      </c>
      <c r="O236" s="140">
        <f t="shared" si="68"/>
        <v>0</v>
      </c>
    </row>
    <row r="237" spans="2:15" ht="15" customHeight="1" outlineLevel="2" x14ac:dyDescent="0.3">
      <c r="B237" s="99"/>
      <c r="C237" s="97" t="s">
        <v>401</v>
      </c>
      <c r="D237" s="79" t="s">
        <v>445</v>
      </c>
      <c r="E237" s="20">
        <f t="shared" si="65"/>
        <v>0</v>
      </c>
      <c r="F237" s="38"/>
      <c r="G237" s="67"/>
      <c r="H237" s="127"/>
      <c r="I237" s="67"/>
      <c r="J237" s="68"/>
      <c r="K237" s="39" t="s">
        <v>25</v>
      </c>
      <c r="L237" s="139">
        <f t="shared" si="66"/>
        <v>0</v>
      </c>
      <c r="N237" s="139">
        <f t="shared" si="67"/>
        <v>0</v>
      </c>
      <c r="O237" s="140">
        <f t="shared" si="68"/>
        <v>0</v>
      </c>
    </row>
    <row r="238" spans="2:15" ht="15.6" outlineLevel="2" x14ac:dyDescent="0.3">
      <c r="B238" s="99"/>
      <c r="C238" s="97" t="s">
        <v>403</v>
      </c>
      <c r="D238" s="79" t="s">
        <v>446</v>
      </c>
      <c r="E238" s="20">
        <f t="shared" si="65"/>
        <v>0</v>
      </c>
      <c r="F238" s="38"/>
      <c r="G238" s="67"/>
      <c r="H238" s="127"/>
      <c r="I238" s="67"/>
      <c r="J238" s="68"/>
      <c r="K238" s="39" t="s">
        <v>25</v>
      </c>
      <c r="L238" s="139">
        <f t="shared" si="66"/>
        <v>0</v>
      </c>
      <c r="N238" s="139">
        <f t="shared" si="67"/>
        <v>0</v>
      </c>
      <c r="O238" s="140">
        <f t="shared" si="68"/>
        <v>0</v>
      </c>
    </row>
    <row r="239" spans="2:15" ht="15.6" outlineLevel="2" x14ac:dyDescent="0.3">
      <c r="B239" s="99"/>
      <c r="C239" s="97" t="s">
        <v>405</v>
      </c>
      <c r="D239" s="79" t="s">
        <v>447</v>
      </c>
      <c r="E239" s="20">
        <f t="shared" si="65"/>
        <v>0</v>
      </c>
      <c r="F239" s="38"/>
      <c r="G239" s="67"/>
      <c r="H239" s="127"/>
      <c r="I239" s="67"/>
      <c r="J239" s="68"/>
      <c r="K239" s="39" t="s">
        <v>25</v>
      </c>
      <c r="L239" s="139">
        <f t="shared" si="66"/>
        <v>0</v>
      </c>
      <c r="N239" s="139">
        <f t="shared" si="67"/>
        <v>0</v>
      </c>
      <c r="O239" s="140">
        <f t="shared" si="68"/>
        <v>0</v>
      </c>
    </row>
    <row r="240" spans="2:15" ht="15" customHeight="1" outlineLevel="1" x14ac:dyDescent="0.3">
      <c r="B240" s="438" t="s">
        <v>448</v>
      </c>
      <c r="C240" s="439"/>
      <c r="D240" s="79" t="s">
        <v>449</v>
      </c>
      <c r="E240" s="20">
        <f t="shared" si="65"/>
        <v>0</v>
      </c>
      <c r="F240" s="59">
        <f>SUM(F241:F243)</f>
        <v>0</v>
      </c>
      <c r="G240" s="51">
        <f>SUM(G241:G243)</f>
        <v>0</v>
      </c>
      <c r="H240" s="22">
        <v>0</v>
      </c>
      <c r="I240" s="51">
        <f>SUM(I241:I243)</f>
        <v>0</v>
      </c>
      <c r="J240" s="51">
        <f>SUM(J241:J243)</f>
        <v>0</v>
      </c>
      <c r="K240" s="39" t="s">
        <v>25</v>
      </c>
      <c r="L240" s="139">
        <f t="shared" si="66"/>
        <v>0</v>
      </c>
      <c r="N240" s="139">
        <f t="shared" si="67"/>
        <v>0</v>
      </c>
      <c r="O240" s="140">
        <f t="shared" si="68"/>
        <v>0</v>
      </c>
    </row>
    <row r="241" spans="2:15" ht="15" customHeight="1" outlineLevel="2" x14ac:dyDescent="0.3">
      <c r="B241" s="100"/>
      <c r="C241" s="97" t="s">
        <v>401</v>
      </c>
      <c r="D241" s="79" t="s">
        <v>450</v>
      </c>
      <c r="E241" s="20">
        <f t="shared" si="65"/>
        <v>0</v>
      </c>
      <c r="F241" s="38"/>
      <c r="G241" s="67">
        <v>0</v>
      </c>
      <c r="H241" s="127">
        <v>0</v>
      </c>
      <c r="I241" s="67">
        <v>0</v>
      </c>
      <c r="J241" s="68">
        <v>0</v>
      </c>
      <c r="K241" s="39" t="s">
        <v>25</v>
      </c>
      <c r="L241" s="139">
        <f t="shared" si="66"/>
        <v>0</v>
      </c>
      <c r="N241" s="139">
        <f t="shared" si="67"/>
        <v>0</v>
      </c>
      <c r="O241" s="140">
        <f t="shared" si="68"/>
        <v>0</v>
      </c>
    </row>
    <row r="242" spans="2:15" ht="15.6" outlineLevel="2" x14ac:dyDescent="0.3">
      <c r="B242" s="100"/>
      <c r="C242" s="97" t="s">
        <v>403</v>
      </c>
      <c r="D242" s="79" t="s">
        <v>451</v>
      </c>
      <c r="E242" s="20">
        <f t="shared" si="65"/>
        <v>0</v>
      </c>
      <c r="F242" s="38"/>
      <c r="G242" s="67">
        <v>0</v>
      </c>
      <c r="H242" s="127">
        <v>0</v>
      </c>
      <c r="I242" s="67">
        <v>0</v>
      </c>
      <c r="J242" s="68">
        <v>0</v>
      </c>
      <c r="K242" s="39" t="s">
        <v>25</v>
      </c>
      <c r="L242" s="139">
        <f t="shared" si="66"/>
        <v>0</v>
      </c>
      <c r="N242" s="139">
        <f t="shared" si="67"/>
        <v>0</v>
      </c>
      <c r="O242" s="140">
        <f t="shared" si="68"/>
        <v>0</v>
      </c>
    </row>
    <row r="243" spans="2:15" ht="15.6" outlineLevel="2" x14ac:dyDescent="0.3">
      <c r="B243" s="100"/>
      <c r="C243" s="97" t="s">
        <v>405</v>
      </c>
      <c r="D243" s="79" t="s">
        <v>452</v>
      </c>
      <c r="E243" s="20">
        <f t="shared" si="65"/>
        <v>0</v>
      </c>
      <c r="F243" s="38"/>
      <c r="G243" s="67"/>
      <c r="H243" s="127"/>
      <c r="I243" s="67"/>
      <c r="J243" s="68"/>
      <c r="K243" s="39" t="s">
        <v>25</v>
      </c>
      <c r="L243" s="139">
        <f t="shared" si="66"/>
        <v>0</v>
      </c>
      <c r="N243" s="139">
        <f t="shared" si="67"/>
        <v>0</v>
      </c>
      <c r="O243" s="140">
        <f t="shared" si="68"/>
        <v>0</v>
      </c>
    </row>
    <row r="244" spans="2:15" ht="15" customHeight="1" outlineLevel="1" x14ac:dyDescent="0.3">
      <c r="B244" s="438" t="s">
        <v>453</v>
      </c>
      <c r="C244" s="439"/>
      <c r="D244" s="79" t="s">
        <v>454</v>
      </c>
      <c r="E244" s="20">
        <f t="shared" si="65"/>
        <v>0</v>
      </c>
      <c r="F244" s="59">
        <f>SUM(F245:F247)</f>
        <v>0</v>
      </c>
      <c r="G244" s="51">
        <f>SUM(G245:G247)</f>
        <v>0</v>
      </c>
      <c r="H244" s="22">
        <v>0</v>
      </c>
      <c r="I244" s="51">
        <f>SUM(I245:I247)</f>
        <v>0</v>
      </c>
      <c r="J244" s="51">
        <f>SUM(J245:J247)</f>
        <v>0</v>
      </c>
      <c r="K244" s="39" t="s">
        <v>25</v>
      </c>
      <c r="L244" s="139">
        <f t="shared" si="66"/>
        <v>0</v>
      </c>
      <c r="N244" s="139">
        <f t="shared" si="67"/>
        <v>0</v>
      </c>
      <c r="O244" s="140">
        <f t="shared" si="68"/>
        <v>0</v>
      </c>
    </row>
    <row r="245" spans="2:15" ht="15.6" outlineLevel="2" x14ac:dyDescent="0.3">
      <c r="B245" s="100"/>
      <c r="C245" s="97" t="s">
        <v>401</v>
      </c>
      <c r="D245" s="79" t="s">
        <v>455</v>
      </c>
      <c r="E245" s="20">
        <f t="shared" si="65"/>
        <v>0</v>
      </c>
      <c r="F245" s="38"/>
      <c r="G245" s="67"/>
      <c r="H245" s="127"/>
      <c r="I245" s="67"/>
      <c r="J245" s="68"/>
      <c r="K245" s="39" t="s">
        <v>25</v>
      </c>
      <c r="L245" s="139">
        <f t="shared" si="66"/>
        <v>0</v>
      </c>
      <c r="N245" s="139">
        <f t="shared" si="67"/>
        <v>0</v>
      </c>
      <c r="O245" s="140">
        <f t="shared" si="68"/>
        <v>0</v>
      </c>
    </row>
    <row r="246" spans="2:15" ht="15.75" customHeight="1" outlineLevel="2" x14ac:dyDescent="0.3">
      <c r="B246" s="100"/>
      <c r="C246" s="97" t="s">
        <v>403</v>
      </c>
      <c r="D246" s="79" t="s">
        <v>456</v>
      </c>
      <c r="E246" s="20">
        <f t="shared" si="65"/>
        <v>0</v>
      </c>
      <c r="F246" s="38"/>
      <c r="G246" s="67"/>
      <c r="H246" s="127"/>
      <c r="I246" s="67"/>
      <c r="J246" s="68"/>
      <c r="K246" s="39" t="s">
        <v>25</v>
      </c>
      <c r="L246" s="139">
        <f t="shared" si="66"/>
        <v>0</v>
      </c>
      <c r="N246" s="139">
        <f t="shared" si="67"/>
        <v>0</v>
      </c>
      <c r="O246" s="140">
        <f t="shared" si="68"/>
        <v>0</v>
      </c>
    </row>
    <row r="247" spans="2:15" ht="15.6" outlineLevel="2" x14ac:dyDescent="0.3">
      <c r="B247" s="100"/>
      <c r="C247" s="97" t="s">
        <v>405</v>
      </c>
      <c r="D247" s="79" t="s">
        <v>457</v>
      </c>
      <c r="E247" s="20">
        <f t="shared" si="65"/>
        <v>0</v>
      </c>
      <c r="F247" s="38"/>
      <c r="G247" s="67"/>
      <c r="H247" s="127"/>
      <c r="I247" s="67"/>
      <c r="J247" s="68"/>
      <c r="K247" s="39" t="s">
        <v>25</v>
      </c>
      <c r="L247" s="139">
        <f t="shared" si="66"/>
        <v>0</v>
      </c>
      <c r="N247" s="139">
        <f t="shared" si="67"/>
        <v>0</v>
      </c>
      <c r="O247" s="140">
        <f t="shared" si="68"/>
        <v>0</v>
      </c>
    </row>
    <row r="248" spans="2:15" ht="28.5" customHeight="1" outlineLevel="1" x14ac:dyDescent="0.3">
      <c r="B248" s="438" t="s">
        <v>458</v>
      </c>
      <c r="C248" s="439"/>
      <c r="D248" s="79" t="s">
        <v>459</v>
      </c>
      <c r="E248" s="20">
        <f t="shared" si="65"/>
        <v>0</v>
      </c>
      <c r="F248" s="59">
        <f>SUM(F249:F251)</f>
        <v>0</v>
      </c>
      <c r="G248" s="51">
        <f>SUM(G249:G251)</f>
        <v>0</v>
      </c>
      <c r="H248" s="22">
        <v>0</v>
      </c>
      <c r="I248" s="51">
        <f>SUM(I249:I251)</f>
        <v>0</v>
      </c>
      <c r="J248" s="51">
        <f>SUM(J249:J251)</f>
        <v>0</v>
      </c>
      <c r="K248" s="39" t="s">
        <v>25</v>
      </c>
      <c r="L248" s="139">
        <f t="shared" si="66"/>
        <v>0</v>
      </c>
      <c r="N248" s="139">
        <f t="shared" si="67"/>
        <v>0</v>
      </c>
      <c r="O248" s="140">
        <f t="shared" si="68"/>
        <v>0</v>
      </c>
    </row>
    <row r="249" spans="2:15" ht="15.6" outlineLevel="2" x14ac:dyDescent="0.3">
      <c r="B249" s="100"/>
      <c r="C249" s="97" t="s">
        <v>401</v>
      </c>
      <c r="D249" s="79" t="s">
        <v>460</v>
      </c>
      <c r="E249" s="20">
        <f t="shared" si="65"/>
        <v>0</v>
      </c>
      <c r="F249" s="38"/>
      <c r="G249" s="67"/>
      <c r="H249" s="127"/>
      <c r="I249" s="67"/>
      <c r="J249" s="68"/>
      <c r="K249" s="39" t="s">
        <v>25</v>
      </c>
      <c r="L249" s="139">
        <f t="shared" si="66"/>
        <v>0</v>
      </c>
      <c r="N249" s="139">
        <f t="shared" si="67"/>
        <v>0</v>
      </c>
      <c r="O249" s="140">
        <f t="shared" si="68"/>
        <v>0</v>
      </c>
    </row>
    <row r="250" spans="2:15" ht="15.6" outlineLevel="2" x14ac:dyDescent="0.3">
      <c r="B250" s="100"/>
      <c r="C250" s="97" t="s">
        <v>403</v>
      </c>
      <c r="D250" s="79" t="s">
        <v>461</v>
      </c>
      <c r="E250" s="20">
        <f t="shared" si="65"/>
        <v>0</v>
      </c>
      <c r="F250" s="38"/>
      <c r="G250" s="67"/>
      <c r="H250" s="127"/>
      <c r="I250" s="67"/>
      <c r="J250" s="68"/>
      <c r="K250" s="39" t="s">
        <v>25</v>
      </c>
      <c r="L250" s="139">
        <f t="shared" si="66"/>
        <v>0</v>
      </c>
      <c r="N250" s="139">
        <f t="shared" si="67"/>
        <v>0</v>
      </c>
      <c r="O250" s="140">
        <f t="shared" si="68"/>
        <v>0</v>
      </c>
    </row>
    <row r="251" spans="2:15" ht="15.6" outlineLevel="2" x14ac:dyDescent="0.3">
      <c r="B251" s="100"/>
      <c r="C251" s="97" t="s">
        <v>405</v>
      </c>
      <c r="D251" s="79" t="s">
        <v>462</v>
      </c>
      <c r="E251" s="20">
        <f t="shared" si="65"/>
        <v>0</v>
      </c>
      <c r="F251" s="38"/>
      <c r="G251" s="67"/>
      <c r="H251" s="127"/>
      <c r="I251" s="67"/>
      <c r="J251" s="68"/>
      <c r="K251" s="39" t="s">
        <v>25</v>
      </c>
      <c r="L251" s="139">
        <f t="shared" si="66"/>
        <v>0</v>
      </c>
      <c r="N251" s="139">
        <f t="shared" si="67"/>
        <v>0</v>
      </c>
      <c r="O251" s="140">
        <f t="shared" si="68"/>
        <v>0</v>
      </c>
    </row>
    <row r="252" spans="2:15" ht="15" customHeight="1" outlineLevel="1" x14ac:dyDescent="0.3">
      <c r="B252" s="438" t="s">
        <v>463</v>
      </c>
      <c r="C252" s="439"/>
      <c r="D252" s="79">
        <v>56.27</v>
      </c>
      <c r="E252" s="20">
        <f t="shared" si="65"/>
        <v>0</v>
      </c>
      <c r="F252" s="59">
        <f>SUM(F253:F255)</f>
        <v>0</v>
      </c>
      <c r="G252" s="51">
        <f>SUM(G253:G255)</f>
        <v>0</v>
      </c>
      <c r="H252" s="22">
        <v>0</v>
      </c>
      <c r="I252" s="51">
        <f>SUM(I253:I255)</f>
        <v>0</v>
      </c>
      <c r="J252" s="51">
        <f>SUM(J253:J255)</f>
        <v>0</v>
      </c>
      <c r="K252" s="39" t="s">
        <v>25</v>
      </c>
      <c r="L252" s="139">
        <f t="shared" si="66"/>
        <v>0</v>
      </c>
      <c r="N252" s="139">
        <f t="shared" si="67"/>
        <v>0</v>
      </c>
      <c r="O252" s="140">
        <f t="shared" si="68"/>
        <v>0</v>
      </c>
    </row>
    <row r="253" spans="2:15" ht="15.6" outlineLevel="2" x14ac:dyDescent="0.3">
      <c r="B253" s="100"/>
      <c r="C253" s="97" t="s">
        <v>401</v>
      </c>
      <c r="D253" s="79" t="s">
        <v>464</v>
      </c>
      <c r="E253" s="20">
        <f t="shared" si="65"/>
        <v>0</v>
      </c>
      <c r="F253" s="38"/>
      <c r="G253" s="67"/>
      <c r="H253" s="127"/>
      <c r="I253" s="67"/>
      <c r="J253" s="68"/>
      <c r="K253" s="39" t="s">
        <v>25</v>
      </c>
      <c r="L253" s="139">
        <f t="shared" si="66"/>
        <v>0</v>
      </c>
      <c r="N253" s="139">
        <f t="shared" si="67"/>
        <v>0</v>
      </c>
      <c r="O253" s="140">
        <f t="shared" si="68"/>
        <v>0</v>
      </c>
    </row>
    <row r="254" spans="2:15" ht="15.6" outlineLevel="2" x14ac:dyDescent="0.3">
      <c r="B254" s="100"/>
      <c r="C254" s="97" t="s">
        <v>403</v>
      </c>
      <c r="D254" s="79" t="s">
        <v>465</v>
      </c>
      <c r="E254" s="20">
        <f t="shared" si="65"/>
        <v>0</v>
      </c>
      <c r="F254" s="38"/>
      <c r="G254" s="67"/>
      <c r="H254" s="127"/>
      <c r="I254" s="67"/>
      <c r="J254" s="68"/>
      <c r="K254" s="39" t="s">
        <v>25</v>
      </c>
      <c r="L254" s="139">
        <f t="shared" si="66"/>
        <v>0</v>
      </c>
      <c r="N254" s="139">
        <f t="shared" si="67"/>
        <v>0</v>
      </c>
      <c r="O254" s="140">
        <f t="shared" si="68"/>
        <v>0</v>
      </c>
    </row>
    <row r="255" spans="2:15" ht="15.75" customHeight="1" outlineLevel="2" x14ac:dyDescent="0.3">
      <c r="B255" s="100"/>
      <c r="C255" s="97" t="s">
        <v>405</v>
      </c>
      <c r="D255" s="79" t="s">
        <v>466</v>
      </c>
      <c r="E255" s="20">
        <f t="shared" si="65"/>
        <v>0</v>
      </c>
      <c r="F255" s="38"/>
      <c r="G255" s="67"/>
      <c r="H255" s="127"/>
      <c r="I255" s="67"/>
      <c r="J255" s="68"/>
      <c r="K255" s="39" t="s">
        <v>25</v>
      </c>
      <c r="L255" s="139">
        <f t="shared" si="66"/>
        <v>0</v>
      </c>
      <c r="N255" s="139">
        <f t="shared" si="67"/>
        <v>0</v>
      </c>
      <c r="O255" s="140">
        <f t="shared" si="68"/>
        <v>0</v>
      </c>
    </row>
    <row r="256" spans="2:15" ht="15" customHeight="1" outlineLevel="1" x14ac:dyDescent="0.3">
      <c r="B256" s="438" t="s">
        <v>467</v>
      </c>
      <c r="C256" s="439"/>
      <c r="D256" s="79">
        <v>56.28</v>
      </c>
      <c r="E256" s="20">
        <f t="shared" si="65"/>
        <v>0</v>
      </c>
      <c r="F256" s="59">
        <f>SUM(F257:F259)</f>
        <v>0</v>
      </c>
      <c r="G256" s="51">
        <f>SUM(G257:G259)</f>
        <v>0</v>
      </c>
      <c r="H256" s="22">
        <v>0</v>
      </c>
      <c r="I256" s="51">
        <f>SUM(I257:I259)</f>
        <v>0</v>
      </c>
      <c r="J256" s="51">
        <f>SUM(J257:J259)</f>
        <v>0</v>
      </c>
      <c r="K256" s="39" t="s">
        <v>25</v>
      </c>
      <c r="L256" s="139">
        <f t="shared" si="66"/>
        <v>0</v>
      </c>
      <c r="N256" s="139">
        <f t="shared" si="67"/>
        <v>0</v>
      </c>
      <c r="O256" s="140">
        <f t="shared" si="68"/>
        <v>0</v>
      </c>
    </row>
    <row r="257" spans="2:15" ht="15.6" outlineLevel="2" x14ac:dyDescent="0.3">
      <c r="B257" s="100"/>
      <c r="C257" s="97" t="s">
        <v>401</v>
      </c>
      <c r="D257" s="79" t="s">
        <v>468</v>
      </c>
      <c r="E257" s="20">
        <f t="shared" si="65"/>
        <v>0</v>
      </c>
      <c r="F257" s="38"/>
      <c r="G257" s="67"/>
      <c r="H257" s="127"/>
      <c r="I257" s="67"/>
      <c r="J257" s="68"/>
      <c r="K257" s="39" t="s">
        <v>25</v>
      </c>
      <c r="L257" s="139">
        <f t="shared" si="66"/>
        <v>0</v>
      </c>
      <c r="N257" s="139">
        <f t="shared" si="67"/>
        <v>0</v>
      </c>
      <c r="O257" s="140">
        <f t="shared" si="68"/>
        <v>0</v>
      </c>
    </row>
    <row r="258" spans="2:15" ht="15.6" outlineLevel="2" x14ac:dyDescent="0.3">
      <c r="B258" s="100"/>
      <c r="C258" s="97" t="s">
        <v>403</v>
      </c>
      <c r="D258" s="79" t="s">
        <v>469</v>
      </c>
      <c r="E258" s="20">
        <f t="shared" si="65"/>
        <v>0</v>
      </c>
      <c r="F258" s="38"/>
      <c r="G258" s="67"/>
      <c r="H258" s="127"/>
      <c r="I258" s="67"/>
      <c r="J258" s="68"/>
      <c r="K258" s="39" t="s">
        <v>25</v>
      </c>
      <c r="L258" s="139">
        <f t="shared" si="66"/>
        <v>0</v>
      </c>
      <c r="N258" s="139">
        <f t="shared" si="67"/>
        <v>0</v>
      </c>
      <c r="O258" s="140">
        <f t="shared" si="68"/>
        <v>0</v>
      </c>
    </row>
    <row r="259" spans="2:15" ht="15.6" outlineLevel="2" x14ac:dyDescent="0.3">
      <c r="B259" s="100"/>
      <c r="C259" s="97" t="s">
        <v>405</v>
      </c>
      <c r="D259" s="79" t="s">
        <v>470</v>
      </c>
      <c r="E259" s="20">
        <f t="shared" si="65"/>
        <v>0</v>
      </c>
      <c r="F259" s="38"/>
      <c r="G259" s="67"/>
      <c r="H259" s="127"/>
      <c r="I259" s="67"/>
      <c r="J259" s="68"/>
      <c r="K259" s="39" t="s">
        <v>25</v>
      </c>
      <c r="L259" s="139">
        <f t="shared" si="66"/>
        <v>0</v>
      </c>
      <c r="N259" s="139">
        <f t="shared" si="67"/>
        <v>0</v>
      </c>
      <c r="O259" s="140">
        <f t="shared" si="68"/>
        <v>0</v>
      </c>
    </row>
    <row r="260" spans="2:15" ht="15.6" x14ac:dyDescent="0.3">
      <c r="B260" s="446" t="s">
        <v>471</v>
      </c>
      <c r="C260" s="447"/>
      <c r="D260" s="28" t="s">
        <v>472</v>
      </c>
      <c r="E260" s="20">
        <f t="shared" si="65"/>
        <v>440</v>
      </c>
      <c r="F260" s="59">
        <f t="shared" ref="F260:J260" si="69">SUM(F262,F268,F271)</f>
        <v>174</v>
      </c>
      <c r="G260" s="51">
        <f t="shared" si="69"/>
        <v>160</v>
      </c>
      <c r="H260" s="51">
        <f t="shared" si="69"/>
        <v>280</v>
      </c>
      <c r="I260" s="51">
        <f t="shared" si="69"/>
        <v>0</v>
      </c>
      <c r="J260" s="51">
        <f t="shared" si="69"/>
        <v>0</v>
      </c>
      <c r="K260" s="39"/>
      <c r="L260" s="139">
        <f t="shared" si="66"/>
        <v>0</v>
      </c>
      <c r="N260" s="139">
        <f t="shared" si="67"/>
        <v>440</v>
      </c>
      <c r="O260" s="140">
        <f t="shared" si="68"/>
        <v>0</v>
      </c>
    </row>
    <row r="261" spans="2:15" ht="15.75" customHeight="1" x14ac:dyDescent="0.3">
      <c r="B261" s="408" t="s">
        <v>473</v>
      </c>
      <c r="C261" s="409"/>
      <c r="D261" s="28">
        <v>71</v>
      </c>
      <c r="E261" s="20">
        <f t="shared" si="65"/>
        <v>440</v>
      </c>
      <c r="F261" s="59">
        <f t="shared" ref="F261:J261" si="70">SUM(F262,F267)</f>
        <v>174</v>
      </c>
      <c r="G261" s="51">
        <f t="shared" si="70"/>
        <v>160</v>
      </c>
      <c r="H261" s="51">
        <f t="shared" si="70"/>
        <v>280</v>
      </c>
      <c r="I261" s="51">
        <f t="shared" si="70"/>
        <v>0</v>
      </c>
      <c r="J261" s="51">
        <f t="shared" si="70"/>
        <v>0</v>
      </c>
      <c r="K261" s="27"/>
      <c r="L261" s="139">
        <f t="shared" si="66"/>
        <v>0</v>
      </c>
      <c r="N261" s="139">
        <f t="shared" si="67"/>
        <v>440</v>
      </c>
      <c r="O261" s="140">
        <f t="shared" si="68"/>
        <v>0</v>
      </c>
    </row>
    <row r="262" spans="2:15" ht="15.6" outlineLevel="1" x14ac:dyDescent="0.3">
      <c r="B262" s="52" t="s">
        <v>474</v>
      </c>
      <c r="C262" s="83"/>
      <c r="D262" s="28" t="s">
        <v>475</v>
      </c>
      <c r="E262" s="20">
        <f t="shared" si="65"/>
        <v>440</v>
      </c>
      <c r="F262" s="59">
        <f t="shared" ref="F262:J262" si="71">SUM(F263:F266)</f>
        <v>174</v>
      </c>
      <c r="G262" s="51">
        <f t="shared" si="71"/>
        <v>160</v>
      </c>
      <c r="H262" s="51">
        <f t="shared" si="71"/>
        <v>280</v>
      </c>
      <c r="I262" s="51">
        <f t="shared" si="71"/>
        <v>0</v>
      </c>
      <c r="J262" s="51">
        <f t="shared" si="71"/>
        <v>0</v>
      </c>
      <c r="K262" s="39" t="s">
        <v>25</v>
      </c>
      <c r="L262" s="139">
        <f t="shared" si="66"/>
        <v>0</v>
      </c>
      <c r="N262" s="139">
        <f t="shared" si="67"/>
        <v>440</v>
      </c>
      <c r="O262" s="140">
        <f t="shared" si="68"/>
        <v>0</v>
      </c>
    </row>
    <row r="263" spans="2:15" ht="15.6" outlineLevel="2" x14ac:dyDescent="0.3">
      <c r="B263" s="52"/>
      <c r="C263" s="83" t="s">
        <v>476</v>
      </c>
      <c r="D263" s="71" t="s">
        <v>477</v>
      </c>
      <c r="E263" s="20">
        <f t="shared" si="65"/>
        <v>0</v>
      </c>
      <c r="F263" s="38"/>
      <c r="G263" s="38">
        <v>0</v>
      </c>
      <c r="H263" s="127">
        <v>0</v>
      </c>
      <c r="I263" s="38">
        <v>0</v>
      </c>
      <c r="J263" s="44">
        <v>0</v>
      </c>
      <c r="K263" s="39" t="s">
        <v>25</v>
      </c>
      <c r="L263" s="139">
        <f t="shared" si="66"/>
        <v>0</v>
      </c>
      <c r="N263" s="139">
        <f t="shared" si="67"/>
        <v>0</v>
      </c>
      <c r="O263" s="140">
        <f t="shared" si="68"/>
        <v>0</v>
      </c>
    </row>
    <row r="264" spans="2:15" ht="15.6" outlineLevel="2" x14ac:dyDescent="0.3">
      <c r="B264" s="101"/>
      <c r="C264" s="73" t="s">
        <v>478</v>
      </c>
      <c r="D264" s="71" t="s">
        <v>479</v>
      </c>
      <c r="E264" s="20">
        <f t="shared" si="65"/>
        <v>0</v>
      </c>
      <c r="F264" s="38"/>
      <c r="G264" s="38">
        <v>0</v>
      </c>
      <c r="H264" s="127">
        <v>0</v>
      </c>
      <c r="I264" s="38">
        <v>0</v>
      </c>
      <c r="J264" s="44">
        <v>0</v>
      </c>
      <c r="K264" s="39" t="s">
        <v>25</v>
      </c>
      <c r="L264" s="139">
        <f t="shared" si="66"/>
        <v>0</v>
      </c>
      <c r="N264" s="139">
        <f t="shared" si="67"/>
        <v>0</v>
      </c>
      <c r="O264" s="140">
        <f t="shared" si="68"/>
        <v>0</v>
      </c>
    </row>
    <row r="265" spans="2:15" ht="15.6" outlineLevel="2" x14ac:dyDescent="0.3">
      <c r="B265" s="52"/>
      <c r="C265" s="70" t="s">
        <v>480</v>
      </c>
      <c r="D265" s="71" t="s">
        <v>481</v>
      </c>
      <c r="E265" s="20">
        <f>SUBTOTAL(9,G265:J265)</f>
        <v>431</v>
      </c>
      <c r="F265" s="38">
        <v>165</v>
      </c>
      <c r="G265" s="67">
        <v>151</v>
      </c>
      <c r="H265" s="127">
        <f>' Investitii2020@ian.'!I16</f>
        <v>280</v>
      </c>
      <c r="I265" s="67">
        <v>0</v>
      </c>
      <c r="J265" s="67">
        <v>0</v>
      </c>
      <c r="K265" s="39" t="s">
        <v>25</v>
      </c>
      <c r="L265" s="139">
        <f t="shared" si="66"/>
        <v>0</v>
      </c>
      <c r="M265" s="140">
        <f>302-G265-H265</f>
        <v>-129</v>
      </c>
      <c r="N265" s="139">
        <f t="shared" si="67"/>
        <v>302</v>
      </c>
      <c r="O265" s="140">
        <f t="shared" si="68"/>
        <v>129</v>
      </c>
    </row>
    <row r="266" spans="2:15" ht="15.6" outlineLevel="2" x14ac:dyDescent="0.3">
      <c r="B266" s="52"/>
      <c r="C266" s="70" t="s">
        <v>482</v>
      </c>
      <c r="D266" s="71" t="s">
        <v>483</v>
      </c>
      <c r="E266" s="20">
        <v>9</v>
      </c>
      <c r="F266" s="38">
        <v>9</v>
      </c>
      <c r="G266" s="67">
        <f>' Investitii2020@ian.'!I25</f>
        <v>9</v>
      </c>
      <c r="H266" s="127">
        <v>0</v>
      </c>
      <c r="I266" s="67">
        <v>0</v>
      </c>
      <c r="J266" s="67">
        <f>E266-G266-H266-I266</f>
        <v>0</v>
      </c>
      <c r="K266" s="39" t="s">
        <v>25</v>
      </c>
      <c r="L266" s="139">
        <f t="shared" si="66"/>
        <v>0</v>
      </c>
      <c r="M266" s="140">
        <f>127-G266-H266</f>
        <v>118</v>
      </c>
      <c r="N266" s="139">
        <f t="shared" si="67"/>
        <v>127</v>
      </c>
      <c r="O266" s="140">
        <f t="shared" si="68"/>
        <v>-118</v>
      </c>
    </row>
    <row r="267" spans="2:15" ht="15.6" outlineLevel="1" x14ac:dyDescent="0.3">
      <c r="B267" s="52" t="s">
        <v>484</v>
      </c>
      <c r="C267" s="70"/>
      <c r="D267" s="28" t="s">
        <v>485</v>
      </c>
      <c r="E267" s="20">
        <f t="shared" ref="E267:E282" si="72">SUM(G267:J267)</f>
        <v>0</v>
      </c>
      <c r="F267" s="38"/>
      <c r="G267" s="67"/>
      <c r="H267" s="127"/>
      <c r="I267" s="67"/>
      <c r="J267" s="68"/>
      <c r="K267" s="39" t="s">
        <v>25</v>
      </c>
      <c r="L267" s="139">
        <f t="shared" si="66"/>
        <v>0</v>
      </c>
      <c r="N267" s="139">
        <f t="shared" si="67"/>
        <v>0</v>
      </c>
      <c r="O267" s="140">
        <f t="shared" si="68"/>
        <v>0</v>
      </c>
    </row>
    <row r="268" spans="2:15" ht="16.5" hidden="1" customHeight="1" x14ac:dyDescent="0.3">
      <c r="B268" s="408" t="s">
        <v>486</v>
      </c>
      <c r="C268" s="409"/>
      <c r="D268" s="28">
        <v>72</v>
      </c>
      <c r="E268" s="20">
        <f t="shared" si="72"/>
        <v>0</v>
      </c>
      <c r="F268" s="77">
        <f>F269</f>
        <v>0</v>
      </c>
      <c r="G268" s="76">
        <f t="shared" ref="G268:J269" si="73">G269</f>
        <v>0</v>
      </c>
      <c r="H268" s="69"/>
      <c r="I268" s="76">
        <f t="shared" si="73"/>
        <v>0</v>
      </c>
      <c r="J268" s="76">
        <f t="shared" si="73"/>
        <v>0</v>
      </c>
      <c r="K268" s="82"/>
    </row>
    <row r="269" spans="2:15" ht="15.6" outlineLevel="1" x14ac:dyDescent="0.3">
      <c r="B269" s="52" t="s">
        <v>487</v>
      </c>
      <c r="C269" s="102"/>
      <c r="D269" s="28" t="s">
        <v>488</v>
      </c>
      <c r="E269" s="20">
        <f t="shared" si="72"/>
        <v>0</v>
      </c>
      <c r="F269" s="59">
        <f>F270</f>
        <v>0</v>
      </c>
      <c r="G269" s="51">
        <f t="shared" si="73"/>
        <v>0</v>
      </c>
      <c r="H269" s="22">
        <v>0</v>
      </c>
      <c r="I269" s="51">
        <f t="shared" si="73"/>
        <v>0</v>
      </c>
      <c r="J269" s="51">
        <f t="shared" si="73"/>
        <v>0</v>
      </c>
      <c r="K269" s="39" t="s">
        <v>25</v>
      </c>
      <c r="L269" s="139">
        <f t="shared" ref="L269:L270" si="74">E269-G269-H269-I269</f>
        <v>0</v>
      </c>
      <c r="N269" s="139">
        <f t="shared" ref="N269:N270" si="75">G269+H269+M269</f>
        <v>0</v>
      </c>
      <c r="O269" s="140">
        <f t="shared" ref="O269:O270" si="76">E269-G269-H269-M269</f>
        <v>0</v>
      </c>
    </row>
    <row r="270" spans="2:15" ht="15.6" outlineLevel="2" x14ac:dyDescent="0.3">
      <c r="B270" s="52"/>
      <c r="C270" s="70" t="s">
        <v>489</v>
      </c>
      <c r="D270" s="71" t="s">
        <v>490</v>
      </c>
      <c r="E270" s="20">
        <f t="shared" si="72"/>
        <v>0</v>
      </c>
      <c r="F270" s="38"/>
      <c r="G270" s="67"/>
      <c r="H270" s="127"/>
      <c r="I270" s="67"/>
      <c r="J270" s="68"/>
      <c r="K270" s="39" t="s">
        <v>25</v>
      </c>
      <c r="L270" s="139">
        <f t="shared" si="74"/>
        <v>0</v>
      </c>
      <c r="N270" s="139">
        <f t="shared" si="75"/>
        <v>0</v>
      </c>
      <c r="O270" s="140">
        <f t="shared" si="76"/>
        <v>0</v>
      </c>
    </row>
    <row r="271" spans="2:15" ht="15.75" hidden="1" customHeight="1" x14ac:dyDescent="0.3">
      <c r="B271" s="408" t="s">
        <v>491</v>
      </c>
      <c r="C271" s="409"/>
      <c r="D271" s="51">
        <v>75</v>
      </c>
      <c r="E271" s="20">
        <f t="shared" si="72"/>
        <v>0</v>
      </c>
      <c r="F271" s="77"/>
      <c r="G271" s="69"/>
      <c r="H271" s="69"/>
      <c r="I271" s="69"/>
      <c r="J271" s="103"/>
      <c r="K271" s="90"/>
    </row>
    <row r="272" spans="2:15" ht="15.75" hidden="1" customHeight="1" x14ac:dyDescent="0.3">
      <c r="B272" s="446" t="s">
        <v>492</v>
      </c>
      <c r="C272" s="447"/>
      <c r="D272" s="28" t="s">
        <v>321</v>
      </c>
      <c r="E272" s="20">
        <f t="shared" si="72"/>
        <v>0</v>
      </c>
      <c r="F272" s="59">
        <f>F273</f>
        <v>0</v>
      </c>
      <c r="G272" s="51">
        <f t="shared" ref="G272:J273" si="77">G273</f>
        <v>0</v>
      </c>
      <c r="H272" s="51">
        <f t="shared" si="77"/>
        <v>0</v>
      </c>
      <c r="I272" s="51">
        <f t="shared" si="77"/>
        <v>0</v>
      </c>
      <c r="J272" s="51">
        <f t="shared" si="77"/>
        <v>0</v>
      </c>
      <c r="K272" s="82"/>
    </row>
    <row r="273" spans="2:15" ht="16.5" hidden="1" customHeight="1" x14ac:dyDescent="0.3">
      <c r="B273" s="408" t="s">
        <v>493</v>
      </c>
      <c r="C273" s="409"/>
      <c r="D273" s="28" t="s">
        <v>329</v>
      </c>
      <c r="E273" s="20">
        <f t="shared" si="72"/>
        <v>0</v>
      </c>
      <c r="F273" s="77">
        <f>F274</f>
        <v>0</v>
      </c>
      <c r="G273" s="76">
        <f t="shared" si="77"/>
        <v>0</v>
      </c>
      <c r="H273" s="76">
        <f t="shared" si="77"/>
        <v>0</v>
      </c>
      <c r="I273" s="76">
        <f t="shared" si="77"/>
        <v>0</v>
      </c>
      <c r="J273" s="76">
        <f t="shared" si="77"/>
        <v>0</v>
      </c>
      <c r="K273" s="82"/>
    </row>
    <row r="274" spans="2:15" ht="15" customHeight="1" outlineLevel="1" x14ac:dyDescent="0.3">
      <c r="B274" s="428" t="s">
        <v>494</v>
      </c>
      <c r="C274" s="429"/>
      <c r="D274" s="28" t="s">
        <v>495</v>
      </c>
      <c r="E274" s="20">
        <f t="shared" si="72"/>
        <v>0</v>
      </c>
      <c r="F274" s="38"/>
      <c r="G274" s="67"/>
      <c r="H274" s="127"/>
      <c r="I274" s="67"/>
      <c r="J274" s="68"/>
      <c r="K274" s="39" t="s">
        <v>25</v>
      </c>
      <c r="L274" s="139">
        <f>E274-G274-H274-I274</f>
        <v>0</v>
      </c>
      <c r="N274" s="139">
        <f>G274+H274+M274</f>
        <v>0</v>
      </c>
      <c r="O274" s="140">
        <f>E274-G274-H274-M274</f>
        <v>0</v>
      </c>
    </row>
    <row r="275" spans="2:15" ht="15.75" hidden="1" customHeight="1" x14ac:dyDescent="0.3">
      <c r="B275" s="408" t="s">
        <v>496</v>
      </c>
      <c r="C275" s="409"/>
      <c r="D275" s="28" t="s">
        <v>349</v>
      </c>
      <c r="E275" s="20">
        <f t="shared" si="72"/>
        <v>0</v>
      </c>
      <c r="F275" s="105" t="s">
        <v>25</v>
      </c>
      <c r="G275" s="106" t="s">
        <v>25</v>
      </c>
      <c r="H275" s="106"/>
      <c r="I275" s="104" t="s">
        <v>25</v>
      </c>
      <c r="J275" s="106" t="s">
        <v>25</v>
      </c>
      <c r="K275" s="90" t="s">
        <v>25</v>
      </c>
    </row>
    <row r="276" spans="2:15" ht="27" customHeight="1" outlineLevel="1" x14ac:dyDescent="0.3">
      <c r="B276" s="440" t="s">
        <v>497</v>
      </c>
      <c r="C276" s="441"/>
      <c r="D276" s="28" t="s">
        <v>351</v>
      </c>
      <c r="E276" s="20">
        <f t="shared" si="72"/>
        <v>0</v>
      </c>
      <c r="F276" s="91" t="s">
        <v>25</v>
      </c>
      <c r="G276" s="107" t="s">
        <v>25</v>
      </c>
      <c r="H276" s="107" t="s">
        <v>25</v>
      </c>
      <c r="I276" s="79" t="s">
        <v>25</v>
      </c>
      <c r="J276" s="107" t="s">
        <v>25</v>
      </c>
      <c r="K276" s="39" t="s">
        <v>25</v>
      </c>
      <c r="L276" s="139" t="s">
        <v>536</v>
      </c>
      <c r="N276" s="139" t="e">
        <f t="shared" ref="N276:N277" si="78">G276+H276+M276</f>
        <v>#VALUE!</v>
      </c>
      <c r="O276" s="140" t="e">
        <f t="shared" ref="O276:O277" si="79">E276-G276-H276-M276</f>
        <v>#VALUE!</v>
      </c>
    </row>
    <row r="277" spans="2:15" ht="30" outlineLevel="2" x14ac:dyDescent="0.3">
      <c r="B277" s="52"/>
      <c r="C277" s="108" t="s">
        <v>498</v>
      </c>
      <c r="D277" s="28" t="s">
        <v>499</v>
      </c>
      <c r="E277" s="20">
        <f t="shared" si="72"/>
        <v>0</v>
      </c>
      <c r="F277" s="91" t="s">
        <v>25</v>
      </c>
      <c r="G277" s="107" t="s">
        <v>25</v>
      </c>
      <c r="H277" s="107" t="s">
        <v>25</v>
      </c>
      <c r="I277" s="79" t="s">
        <v>25</v>
      </c>
      <c r="J277" s="107" t="s">
        <v>25</v>
      </c>
      <c r="K277" s="39" t="s">
        <v>25</v>
      </c>
      <c r="L277" s="139" t="s">
        <v>536</v>
      </c>
      <c r="N277" s="139" t="e">
        <f t="shared" si="78"/>
        <v>#VALUE!</v>
      </c>
      <c r="O277" s="140" t="e">
        <f t="shared" si="79"/>
        <v>#VALUE!</v>
      </c>
    </row>
    <row r="278" spans="2:15" ht="16.5" hidden="1" customHeight="1" x14ac:dyDescent="0.3">
      <c r="B278" s="408" t="s">
        <v>354</v>
      </c>
      <c r="C278" s="409"/>
      <c r="D278" s="28" t="s">
        <v>355</v>
      </c>
      <c r="E278" s="20">
        <f t="shared" si="72"/>
        <v>0</v>
      </c>
      <c r="F278" s="77">
        <f>SUM(F279,F281)</f>
        <v>0</v>
      </c>
      <c r="G278" s="76">
        <f>SUM(G279,G281)</f>
        <v>0</v>
      </c>
      <c r="H278" s="69"/>
      <c r="I278" s="76">
        <f>SUM(I279,I281)</f>
        <v>0</v>
      </c>
      <c r="J278" s="76">
        <f>SUM(J279,J281)</f>
        <v>0</v>
      </c>
      <c r="K278" s="82"/>
    </row>
    <row r="279" spans="2:15" ht="15.6" outlineLevel="1" x14ac:dyDescent="0.3">
      <c r="B279" s="52" t="s">
        <v>500</v>
      </c>
      <c r="C279" s="87"/>
      <c r="D279" s="28" t="s">
        <v>357</v>
      </c>
      <c r="E279" s="20">
        <f t="shared" si="72"/>
        <v>0</v>
      </c>
      <c r="F279" s="59">
        <f>F280</f>
        <v>0</v>
      </c>
      <c r="G279" s="51">
        <f>G280</f>
        <v>0</v>
      </c>
      <c r="H279" s="22">
        <v>0</v>
      </c>
      <c r="I279" s="51">
        <f>I280</f>
        <v>0</v>
      </c>
      <c r="J279" s="51">
        <f>J280</f>
        <v>0</v>
      </c>
      <c r="K279" s="27"/>
      <c r="L279" s="139">
        <f t="shared" ref="L279:L282" si="80">E279-G279-H279-I279</f>
        <v>0</v>
      </c>
      <c r="N279" s="139">
        <f t="shared" ref="N279:N282" si="81">G279+H279+M279</f>
        <v>0</v>
      </c>
      <c r="O279" s="140">
        <f t="shared" ref="O279:O282" si="82">E279-G279-H279-M279</f>
        <v>0</v>
      </c>
    </row>
    <row r="280" spans="2:15" ht="15.6" outlineLevel="3" x14ac:dyDescent="0.3">
      <c r="B280" s="85"/>
      <c r="C280" s="94" t="s">
        <v>501</v>
      </c>
      <c r="D280" s="71" t="s">
        <v>502</v>
      </c>
      <c r="E280" s="20">
        <f t="shared" si="72"/>
        <v>0</v>
      </c>
      <c r="F280" s="38"/>
      <c r="G280" s="67"/>
      <c r="H280" s="127"/>
      <c r="I280" s="67"/>
      <c r="J280" s="68"/>
      <c r="K280" s="27"/>
      <c r="L280" s="139">
        <f t="shared" si="80"/>
        <v>0</v>
      </c>
      <c r="N280" s="139">
        <f t="shared" si="81"/>
        <v>0</v>
      </c>
      <c r="O280" s="140">
        <f t="shared" si="82"/>
        <v>0</v>
      </c>
    </row>
    <row r="281" spans="2:15" ht="15.6" outlineLevel="1" x14ac:dyDescent="0.3">
      <c r="B281" s="109" t="s">
        <v>503</v>
      </c>
      <c r="C281" s="110"/>
      <c r="D281" s="28" t="s">
        <v>361</v>
      </c>
      <c r="E281" s="20">
        <f t="shared" si="72"/>
        <v>0</v>
      </c>
      <c r="F281" s="59">
        <f>F282</f>
        <v>0</v>
      </c>
      <c r="G281" s="51">
        <f>G282</f>
        <v>0</v>
      </c>
      <c r="H281" s="22">
        <v>0</v>
      </c>
      <c r="I281" s="51">
        <f>I282</f>
        <v>0</v>
      </c>
      <c r="J281" s="51">
        <f>J282</f>
        <v>0</v>
      </c>
      <c r="K281" s="93"/>
      <c r="L281" s="139">
        <f t="shared" si="80"/>
        <v>0</v>
      </c>
      <c r="N281" s="139">
        <f t="shared" si="81"/>
        <v>0</v>
      </c>
      <c r="O281" s="140">
        <f t="shared" si="82"/>
        <v>0</v>
      </c>
    </row>
    <row r="282" spans="2:15" ht="16.2" outlineLevel="2" thickBot="1" x14ac:dyDescent="0.35">
      <c r="B282" s="111"/>
      <c r="C282" s="112" t="s">
        <v>504</v>
      </c>
      <c r="D282" s="113" t="s">
        <v>505</v>
      </c>
      <c r="E282" s="130">
        <f t="shared" si="72"/>
        <v>0</v>
      </c>
      <c r="F282" s="115"/>
      <c r="G282" s="114"/>
      <c r="H282" s="113"/>
      <c r="I282" s="114"/>
      <c r="J282" s="116"/>
      <c r="K282" s="117"/>
      <c r="L282" s="139">
        <f t="shared" si="80"/>
        <v>0</v>
      </c>
      <c r="N282" s="139">
        <f t="shared" si="81"/>
        <v>0</v>
      </c>
      <c r="O282" s="140">
        <f t="shared" si="82"/>
        <v>0</v>
      </c>
    </row>
    <row r="285" spans="2:15" ht="15.6" x14ac:dyDescent="0.3">
      <c r="C285" s="121" t="s">
        <v>506</v>
      </c>
      <c r="F285" s="121" t="s">
        <v>507</v>
      </c>
    </row>
    <row r="286" spans="2:15" ht="15.6" x14ac:dyDescent="0.3">
      <c r="C286" s="122" t="s">
        <v>508</v>
      </c>
      <c r="F286" s="122" t="s">
        <v>509</v>
      </c>
    </row>
  </sheetData>
  <autoFilter ref="B10:K282" xr:uid="{00000000-0009-0000-0000-000000000000}">
    <filterColumn colId="0" showButton="0"/>
    <filterColumn colId="3">
      <filters>
        <filter val="1 050.00"/>
        <filter val="1 432.00"/>
        <filter val="1 574.00"/>
        <filter val="1 936.00"/>
        <filter val="1.00"/>
        <filter val="10 550.00"/>
        <filter val="10.00"/>
        <filter val="100.00"/>
        <filter val="106.00"/>
        <filter val="113.00"/>
        <filter val="12.00"/>
        <filter val="128.00"/>
        <filter val="13.00"/>
        <filter val="135.00"/>
        <filter val="16.00"/>
        <filter val="162.00"/>
        <filter val="169.00"/>
        <filter val="19.00"/>
        <filter val="2.00"/>
        <filter val="23.00"/>
        <filter val="315.00"/>
        <filter val="34.00"/>
        <filter val="35.00"/>
        <filter val="47.00"/>
        <filter val="49.00"/>
        <filter val="6 790.00"/>
        <filter val="64.00"/>
        <filter val="7 267.00"/>
        <filter val="7 564.00"/>
        <filter val="70.00"/>
        <filter val="80.00"/>
        <filter val="881.00"/>
        <filter val="9 500.00"/>
      </filters>
    </filterColumn>
  </autoFilter>
  <mergeCells count="108">
    <mergeCell ref="K9:K10"/>
    <mergeCell ref="B11:C11"/>
    <mergeCell ref="B12:C12"/>
    <mergeCell ref="B13:C13"/>
    <mergeCell ref="B14:C14"/>
    <mergeCell ref="B15:C15"/>
    <mergeCell ref="C2:F2"/>
    <mergeCell ref="C5:J5"/>
    <mergeCell ref="B6:J6"/>
    <mergeCell ref="I7:J7"/>
    <mergeCell ref="B8:C10"/>
    <mergeCell ref="D8:D10"/>
    <mergeCell ref="E8:J8"/>
    <mergeCell ref="E9:F9"/>
    <mergeCell ref="G9:J9"/>
    <mergeCell ref="B64:C64"/>
    <mergeCell ref="B69:C69"/>
    <mergeCell ref="B73:C73"/>
    <mergeCell ref="B76:C76"/>
    <mergeCell ref="B77:C77"/>
    <mergeCell ref="B78:C78"/>
    <mergeCell ref="B32:C32"/>
    <mergeCell ref="B40:C40"/>
    <mergeCell ref="B48:C48"/>
    <mergeCell ref="B49:C49"/>
    <mergeCell ref="B60:C60"/>
    <mergeCell ref="B61:C61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113:C113"/>
    <mergeCell ref="B118:C118"/>
    <mergeCell ref="B122:C122"/>
    <mergeCell ref="B123:C123"/>
    <mergeCell ref="B124:C124"/>
    <mergeCell ref="B125:C125"/>
    <mergeCell ref="B93:C93"/>
    <mergeCell ref="B94:C94"/>
    <mergeCell ref="B95:C95"/>
    <mergeCell ref="B104:C104"/>
    <mergeCell ref="B105:C105"/>
    <mergeCell ref="B108:C108"/>
    <mergeCell ref="B151:C151"/>
    <mergeCell ref="B152:C152"/>
    <mergeCell ref="B153:C153"/>
    <mergeCell ref="B154:C154"/>
    <mergeCell ref="B155:C155"/>
    <mergeCell ref="B156:C156"/>
    <mergeCell ref="B137:C137"/>
    <mergeCell ref="B138:C138"/>
    <mergeCell ref="B141:C141"/>
    <mergeCell ref="B144:C144"/>
    <mergeCell ref="B145:C145"/>
    <mergeCell ref="B150:C150"/>
    <mergeCell ref="B163:C163"/>
    <mergeCell ref="B164:C164"/>
    <mergeCell ref="B165:C165"/>
    <mergeCell ref="B167:C167"/>
    <mergeCell ref="B168:C168"/>
    <mergeCell ref="B177:C177"/>
    <mergeCell ref="B157:C157"/>
    <mergeCell ref="B158:C158"/>
    <mergeCell ref="B159:C159"/>
    <mergeCell ref="B160:C160"/>
    <mergeCell ref="B161:C161"/>
    <mergeCell ref="B162:C162"/>
    <mergeCell ref="B191:C191"/>
    <mergeCell ref="B192:C192"/>
    <mergeCell ref="B203:C203"/>
    <mergeCell ref="B204:C204"/>
    <mergeCell ref="B208:C208"/>
    <mergeCell ref="B212:C212"/>
    <mergeCell ref="B178:C178"/>
    <mergeCell ref="B180:C180"/>
    <mergeCell ref="B181:C181"/>
    <mergeCell ref="B183:C183"/>
    <mergeCell ref="B185:C185"/>
    <mergeCell ref="B186:C186"/>
    <mergeCell ref="B240:C240"/>
    <mergeCell ref="B244:C244"/>
    <mergeCell ref="B248:C248"/>
    <mergeCell ref="B252:C252"/>
    <mergeCell ref="B256:C256"/>
    <mergeCell ref="B260:C260"/>
    <mergeCell ref="B216:C216"/>
    <mergeCell ref="B220:C220"/>
    <mergeCell ref="B224:C224"/>
    <mergeCell ref="B228:C228"/>
    <mergeCell ref="B232:C232"/>
    <mergeCell ref="B236:C236"/>
    <mergeCell ref="B275:C275"/>
    <mergeCell ref="B276:C276"/>
    <mergeCell ref="B278:C278"/>
    <mergeCell ref="B261:C261"/>
    <mergeCell ref="B268:C268"/>
    <mergeCell ref="B271:C271"/>
    <mergeCell ref="B272:C272"/>
    <mergeCell ref="B273:C273"/>
    <mergeCell ref="B274:C274"/>
  </mergeCells>
  <pageMargins left="0.25" right="0.25" top="0.75" bottom="0.75" header="0.3" footer="0.3"/>
  <pageSetup scale="65" orientation="landscape" r:id="rId1"/>
  <headerFooter>
    <oddFooter>Page &amp;P</oddFooter>
  </headerFooter>
  <rowBreaks count="6" manualBreakCount="6">
    <brk id="39" max="13" man="1"/>
    <brk id="81" max="10" man="1"/>
    <brk id="121" max="12" man="1"/>
    <brk id="163" max="10" man="1"/>
    <brk id="207" max="12" man="1"/>
    <brk id="247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9745-A6D0-48E4-9BDC-B159CFD1674E}">
  <dimension ref="B2:H13"/>
  <sheetViews>
    <sheetView workbookViewId="0">
      <selection activeCell="F18" sqref="F18"/>
    </sheetView>
  </sheetViews>
  <sheetFormatPr defaultRowHeight="15.6" x14ac:dyDescent="0.3"/>
  <cols>
    <col min="1" max="1" width="3.5" customWidth="1"/>
    <col min="2" max="2" width="4.5" customWidth="1"/>
    <col min="3" max="3" width="43.8984375" customWidth="1"/>
    <col min="4" max="5" width="10" customWidth="1"/>
    <col min="6" max="6" width="11.09765625" customWidth="1"/>
    <col min="7" max="7" width="10.8984375" customWidth="1"/>
  </cols>
  <sheetData>
    <row r="2" spans="2:8" x14ac:dyDescent="0.3">
      <c r="C2" t="s">
        <v>566</v>
      </c>
    </row>
    <row r="3" spans="2:8" ht="34.5" customHeight="1" x14ac:dyDescent="0.3">
      <c r="D3" s="228" t="s">
        <v>568</v>
      </c>
      <c r="E3" s="228" t="s">
        <v>567</v>
      </c>
      <c r="F3" s="228" t="s">
        <v>564</v>
      </c>
      <c r="G3" s="228" t="s">
        <v>565</v>
      </c>
    </row>
    <row r="4" spans="2:8" x14ac:dyDescent="0.3">
      <c r="B4" s="408" t="s">
        <v>21</v>
      </c>
      <c r="C4" s="409"/>
      <c r="D4" s="229"/>
      <c r="E4" s="229"/>
      <c r="F4" s="230">
        <f>F5+F10+F12</f>
        <v>11.242900664794007</v>
      </c>
      <c r="G4" s="231">
        <f>G5+G10+G12</f>
        <v>11030.351766910113</v>
      </c>
      <c r="H4" s="227"/>
    </row>
    <row r="5" spans="2:8" x14ac:dyDescent="0.3">
      <c r="B5" s="408" t="s">
        <v>23</v>
      </c>
      <c r="C5" s="409"/>
      <c r="D5" s="232">
        <v>89</v>
      </c>
      <c r="E5" s="232">
        <v>93</v>
      </c>
      <c r="F5" s="230">
        <f>F6+F7+F8+F9</f>
        <v>9.5455018726591767</v>
      </c>
      <c r="G5" s="230">
        <f>G6+G7+G8+G9</f>
        <v>10652.780089887641</v>
      </c>
      <c r="H5" s="227"/>
    </row>
    <row r="6" spans="2:8" x14ac:dyDescent="0.3">
      <c r="B6" s="34"/>
      <c r="C6" s="35" t="s">
        <v>26</v>
      </c>
      <c r="D6" s="232">
        <v>89</v>
      </c>
      <c r="E6" s="232">
        <v>93</v>
      </c>
      <c r="F6" s="230">
        <f>'Cheltuieli 2020@rectif 2020'!J16/3/D6</f>
        <v>7.606741573033708</v>
      </c>
      <c r="G6" s="230">
        <f>F6*E6*12</f>
        <v>8489.1235955056181</v>
      </c>
      <c r="H6" s="227"/>
    </row>
    <row r="7" spans="2:8" x14ac:dyDescent="0.3">
      <c r="B7" s="34"/>
      <c r="C7" s="35" t="s">
        <v>32</v>
      </c>
      <c r="D7" s="232">
        <v>89</v>
      </c>
      <c r="E7" s="232">
        <v>93</v>
      </c>
      <c r="F7" s="230">
        <f>'Cheltuieli 2020@rectif 2020'!J19/3/'draft_T 10'!D7</f>
        <v>1.5393258426966292</v>
      </c>
      <c r="G7" s="230">
        <f>F7*E7*12</f>
        <v>1717.8876404494381</v>
      </c>
      <c r="H7" s="227"/>
    </row>
    <row r="8" spans="2:8" x14ac:dyDescent="0.3">
      <c r="B8" s="34"/>
      <c r="C8" s="35" t="s">
        <v>34</v>
      </c>
      <c r="D8" s="232">
        <v>89</v>
      </c>
      <c r="E8" s="232">
        <v>93</v>
      </c>
      <c r="F8" s="230">
        <f>'Cheltuieli 2020@rectif 2020'!J20/3/'draft_T 10'!D8</f>
        <v>5.2434456928838954E-2</v>
      </c>
      <c r="G8" s="230">
        <f>F8*E8*12</f>
        <v>58.516853932584269</v>
      </c>
      <c r="H8" s="227"/>
    </row>
    <row r="9" spans="2:8" x14ac:dyDescent="0.3">
      <c r="B9" s="46"/>
      <c r="C9" s="47" t="s">
        <v>54</v>
      </c>
      <c r="D9" s="232">
        <v>89</v>
      </c>
      <c r="E9" s="232">
        <v>93</v>
      </c>
      <c r="F9" s="233">
        <v>0.34699999999999998</v>
      </c>
      <c r="G9" s="230">
        <f>F9*E9*12</f>
        <v>387.25200000000001</v>
      </c>
      <c r="H9" s="227"/>
    </row>
    <row r="10" spans="2:8" x14ac:dyDescent="0.3">
      <c r="B10" s="422" t="s">
        <v>58</v>
      </c>
      <c r="C10" s="423"/>
      <c r="D10" s="232">
        <v>89</v>
      </c>
      <c r="E10" s="232">
        <v>93</v>
      </c>
      <c r="F10" s="233">
        <f>F11</f>
        <v>1.45</v>
      </c>
      <c r="G10" s="230">
        <f>G11</f>
        <v>134.85</v>
      </c>
    </row>
    <row r="11" spans="2:8" x14ac:dyDescent="0.3">
      <c r="B11" s="52"/>
      <c r="C11" s="53" t="s">
        <v>70</v>
      </c>
      <c r="D11" s="232">
        <v>89</v>
      </c>
      <c r="E11" s="232">
        <v>93</v>
      </c>
      <c r="F11" s="233">
        <f>1450/1000</f>
        <v>1.45</v>
      </c>
      <c r="G11" s="230">
        <f>F11*93</f>
        <v>134.85</v>
      </c>
    </row>
    <row r="12" spans="2:8" x14ac:dyDescent="0.3">
      <c r="B12" s="424" t="s">
        <v>74</v>
      </c>
      <c r="C12" s="425"/>
      <c r="D12" s="232">
        <v>89</v>
      </c>
      <c r="E12" s="232">
        <v>93</v>
      </c>
      <c r="F12" s="233">
        <f>F13</f>
        <v>0.24739879213483146</v>
      </c>
      <c r="G12" s="230">
        <f>G13</f>
        <v>242.72167702247191</v>
      </c>
    </row>
    <row r="13" spans="2:8" x14ac:dyDescent="0.3">
      <c r="B13" s="226"/>
      <c r="C13" s="47" t="s">
        <v>88</v>
      </c>
      <c r="D13" s="232" t="s">
        <v>563</v>
      </c>
      <c r="E13" s="232" t="s">
        <v>563</v>
      </c>
      <c r="F13" s="233">
        <f>(F5+F10)*2.25/100</f>
        <v>0.24739879213483146</v>
      </c>
      <c r="G13" s="230">
        <f>(G5+G10)*2.25/100</f>
        <v>242.72167702247191</v>
      </c>
    </row>
  </sheetData>
  <mergeCells count="4">
    <mergeCell ref="B4:C4"/>
    <mergeCell ref="B5:C5"/>
    <mergeCell ref="B10:C10"/>
    <mergeCell ref="B12:C12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5EBE-6134-4C4C-BFFC-B074D3CAB47F}">
  <dimension ref="B1:BC116"/>
  <sheetViews>
    <sheetView topLeftCell="B15" zoomScale="80" zoomScaleNormal="80" workbookViewId="0">
      <pane xSplit="5" topLeftCell="AH1" activePane="topRight" state="frozenSplit"/>
      <selection activeCell="J14" sqref="J14"/>
      <selection pane="topRight" activeCell="J14" sqref="J14"/>
    </sheetView>
  </sheetViews>
  <sheetFormatPr defaultRowHeight="13.8" outlineLevelRow="1" x14ac:dyDescent="0.25"/>
  <cols>
    <col min="1" max="1" width="1.69921875" style="234" customWidth="1"/>
    <col min="2" max="2" width="7.09765625" style="234" customWidth="1"/>
    <col min="3" max="3" width="1.69921875" style="234" customWidth="1"/>
    <col min="4" max="4" width="45.09765625" style="234" customWidth="1"/>
    <col min="5" max="5" width="34" style="234" customWidth="1"/>
    <col min="6" max="6" width="10.8984375" style="235" customWidth="1"/>
    <col min="7" max="7" width="18.5" style="234" hidden="1" customWidth="1"/>
    <col min="8" max="8" width="14.59765625" style="234" customWidth="1"/>
    <col min="9" max="9" width="17" style="234" customWidth="1"/>
    <col min="10" max="10" width="14.3984375" style="234" customWidth="1"/>
    <col min="11" max="11" width="12.8984375" style="234" customWidth="1"/>
    <col min="12" max="12" width="14.19921875" style="234" customWidth="1"/>
    <col min="13" max="13" width="11.19921875" style="234" customWidth="1"/>
    <col min="14" max="14" width="11.69921875" style="234" customWidth="1"/>
    <col min="15" max="15" width="10.69921875" style="234" customWidth="1"/>
    <col min="16" max="16" width="11.5" style="234" customWidth="1"/>
    <col min="17" max="17" width="12.5" style="234" customWidth="1"/>
    <col min="18" max="18" width="12" style="234" customWidth="1"/>
    <col min="19" max="19" width="13" style="234" customWidth="1"/>
    <col min="20" max="35" width="10.59765625" style="234" customWidth="1"/>
    <col min="36" max="36" width="11" style="234" customWidth="1"/>
    <col min="37" max="37" width="10.59765625" style="234" customWidth="1"/>
    <col min="38" max="42" width="10.59765625" style="234" hidden="1" customWidth="1"/>
    <col min="43" max="43" width="10.5" style="234" hidden="1" customWidth="1"/>
    <col min="44" max="44" width="13.59765625" style="234" customWidth="1"/>
    <col min="45" max="45" width="12.59765625" style="234" customWidth="1"/>
    <col min="46" max="46" width="13" style="234" customWidth="1"/>
    <col min="47" max="47" width="14.3984375" style="234" customWidth="1"/>
    <col min="48" max="49" width="9" style="234"/>
    <col min="50" max="50" width="12.59765625" style="234" customWidth="1"/>
    <col min="51" max="51" width="11.3984375" style="234" customWidth="1"/>
    <col min="52" max="52" width="13.69921875" style="234" customWidth="1"/>
    <col min="53" max="53" width="10.09765625" style="234" customWidth="1"/>
    <col min="54" max="54" width="9" style="234"/>
    <col min="55" max="55" width="10.69921875" style="234" customWidth="1"/>
    <col min="56" max="256" width="9" style="234"/>
    <col min="257" max="257" width="1.69921875" style="234" customWidth="1"/>
    <col min="258" max="258" width="7.09765625" style="234" customWidth="1"/>
    <col min="259" max="259" width="1.69921875" style="234" customWidth="1"/>
    <col min="260" max="260" width="45.09765625" style="234" customWidth="1"/>
    <col min="261" max="261" width="34" style="234" customWidth="1"/>
    <col min="262" max="262" width="10.8984375" style="234" customWidth="1"/>
    <col min="263" max="263" width="0" style="234" hidden="1" customWidth="1"/>
    <col min="264" max="264" width="14.59765625" style="234" customWidth="1"/>
    <col min="265" max="265" width="17" style="234" customWidth="1"/>
    <col min="266" max="266" width="14.3984375" style="234" customWidth="1"/>
    <col min="267" max="267" width="12.8984375" style="234" customWidth="1"/>
    <col min="268" max="268" width="14.19921875" style="234" customWidth="1"/>
    <col min="269" max="269" width="11.19921875" style="234" customWidth="1"/>
    <col min="270" max="270" width="11.69921875" style="234" customWidth="1"/>
    <col min="271" max="271" width="10.69921875" style="234" customWidth="1"/>
    <col min="272" max="272" width="11.5" style="234" customWidth="1"/>
    <col min="273" max="273" width="12.5" style="234" customWidth="1"/>
    <col min="274" max="274" width="12" style="234" customWidth="1"/>
    <col min="275" max="275" width="13" style="234" customWidth="1"/>
    <col min="276" max="291" width="10.59765625" style="234" customWidth="1"/>
    <col min="292" max="292" width="11" style="234" customWidth="1"/>
    <col min="293" max="293" width="10.59765625" style="234" customWidth="1"/>
    <col min="294" max="299" width="0" style="234" hidden="1" customWidth="1"/>
    <col min="300" max="300" width="13.59765625" style="234" customWidth="1"/>
    <col min="301" max="301" width="12.59765625" style="234" customWidth="1"/>
    <col min="302" max="302" width="13" style="234" customWidth="1"/>
    <col min="303" max="303" width="14.3984375" style="234" customWidth="1"/>
    <col min="304" max="305" width="9" style="234"/>
    <col min="306" max="306" width="12.59765625" style="234" customWidth="1"/>
    <col min="307" max="307" width="11.3984375" style="234" customWidth="1"/>
    <col min="308" max="308" width="13.69921875" style="234" customWidth="1"/>
    <col min="309" max="309" width="9.09765625" style="234" customWidth="1"/>
    <col min="310" max="512" width="9" style="234"/>
    <col min="513" max="513" width="1.69921875" style="234" customWidth="1"/>
    <col min="514" max="514" width="7.09765625" style="234" customWidth="1"/>
    <col min="515" max="515" width="1.69921875" style="234" customWidth="1"/>
    <col min="516" max="516" width="45.09765625" style="234" customWidth="1"/>
    <col min="517" max="517" width="34" style="234" customWidth="1"/>
    <col min="518" max="518" width="10.8984375" style="234" customWidth="1"/>
    <col min="519" max="519" width="0" style="234" hidden="1" customWidth="1"/>
    <col min="520" max="520" width="14.59765625" style="234" customWidth="1"/>
    <col min="521" max="521" width="17" style="234" customWidth="1"/>
    <col min="522" max="522" width="14.3984375" style="234" customWidth="1"/>
    <col min="523" max="523" width="12.8984375" style="234" customWidth="1"/>
    <col min="524" max="524" width="14.19921875" style="234" customWidth="1"/>
    <col min="525" max="525" width="11.19921875" style="234" customWidth="1"/>
    <col min="526" max="526" width="11.69921875" style="234" customWidth="1"/>
    <col min="527" max="527" width="10.69921875" style="234" customWidth="1"/>
    <col min="528" max="528" width="11.5" style="234" customWidth="1"/>
    <col min="529" max="529" width="12.5" style="234" customWidth="1"/>
    <col min="530" max="530" width="12" style="234" customWidth="1"/>
    <col min="531" max="531" width="13" style="234" customWidth="1"/>
    <col min="532" max="547" width="10.59765625" style="234" customWidth="1"/>
    <col min="548" max="548" width="11" style="234" customWidth="1"/>
    <col min="549" max="549" width="10.59765625" style="234" customWidth="1"/>
    <col min="550" max="555" width="0" style="234" hidden="1" customWidth="1"/>
    <col min="556" max="556" width="13.59765625" style="234" customWidth="1"/>
    <col min="557" max="557" width="12.59765625" style="234" customWidth="1"/>
    <col min="558" max="558" width="13" style="234" customWidth="1"/>
    <col min="559" max="559" width="14.3984375" style="234" customWidth="1"/>
    <col min="560" max="561" width="9" style="234"/>
    <col min="562" max="562" width="12.59765625" style="234" customWidth="1"/>
    <col min="563" max="563" width="11.3984375" style="234" customWidth="1"/>
    <col min="564" max="564" width="13.69921875" style="234" customWidth="1"/>
    <col min="565" max="565" width="9.09765625" style="234" customWidth="1"/>
    <col min="566" max="768" width="9" style="234"/>
    <col min="769" max="769" width="1.69921875" style="234" customWidth="1"/>
    <col min="770" max="770" width="7.09765625" style="234" customWidth="1"/>
    <col min="771" max="771" width="1.69921875" style="234" customWidth="1"/>
    <col min="772" max="772" width="45.09765625" style="234" customWidth="1"/>
    <col min="773" max="773" width="34" style="234" customWidth="1"/>
    <col min="774" max="774" width="10.8984375" style="234" customWidth="1"/>
    <col min="775" max="775" width="0" style="234" hidden="1" customWidth="1"/>
    <col min="776" max="776" width="14.59765625" style="234" customWidth="1"/>
    <col min="777" max="777" width="17" style="234" customWidth="1"/>
    <col min="778" max="778" width="14.3984375" style="234" customWidth="1"/>
    <col min="779" max="779" width="12.8984375" style="234" customWidth="1"/>
    <col min="780" max="780" width="14.19921875" style="234" customWidth="1"/>
    <col min="781" max="781" width="11.19921875" style="234" customWidth="1"/>
    <col min="782" max="782" width="11.69921875" style="234" customWidth="1"/>
    <col min="783" max="783" width="10.69921875" style="234" customWidth="1"/>
    <col min="784" max="784" width="11.5" style="234" customWidth="1"/>
    <col min="785" max="785" width="12.5" style="234" customWidth="1"/>
    <col min="786" max="786" width="12" style="234" customWidth="1"/>
    <col min="787" max="787" width="13" style="234" customWidth="1"/>
    <col min="788" max="803" width="10.59765625" style="234" customWidth="1"/>
    <col min="804" max="804" width="11" style="234" customWidth="1"/>
    <col min="805" max="805" width="10.59765625" style="234" customWidth="1"/>
    <col min="806" max="811" width="0" style="234" hidden="1" customWidth="1"/>
    <col min="812" max="812" width="13.59765625" style="234" customWidth="1"/>
    <col min="813" max="813" width="12.59765625" style="234" customWidth="1"/>
    <col min="814" max="814" width="13" style="234" customWidth="1"/>
    <col min="815" max="815" width="14.3984375" style="234" customWidth="1"/>
    <col min="816" max="817" width="9" style="234"/>
    <col min="818" max="818" width="12.59765625" style="234" customWidth="1"/>
    <col min="819" max="819" width="11.3984375" style="234" customWidth="1"/>
    <col min="820" max="820" width="13.69921875" style="234" customWidth="1"/>
    <col min="821" max="821" width="9.09765625" style="234" customWidth="1"/>
    <col min="822" max="1024" width="9" style="234"/>
    <col min="1025" max="1025" width="1.69921875" style="234" customWidth="1"/>
    <col min="1026" max="1026" width="7.09765625" style="234" customWidth="1"/>
    <col min="1027" max="1027" width="1.69921875" style="234" customWidth="1"/>
    <col min="1028" max="1028" width="45.09765625" style="234" customWidth="1"/>
    <col min="1029" max="1029" width="34" style="234" customWidth="1"/>
    <col min="1030" max="1030" width="10.8984375" style="234" customWidth="1"/>
    <col min="1031" max="1031" width="0" style="234" hidden="1" customWidth="1"/>
    <col min="1032" max="1032" width="14.59765625" style="234" customWidth="1"/>
    <col min="1033" max="1033" width="17" style="234" customWidth="1"/>
    <col min="1034" max="1034" width="14.3984375" style="234" customWidth="1"/>
    <col min="1035" max="1035" width="12.8984375" style="234" customWidth="1"/>
    <col min="1036" max="1036" width="14.19921875" style="234" customWidth="1"/>
    <col min="1037" max="1037" width="11.19921875" style="234" customWidth="1"/>
    <col min="1038" max="1038" width="11.69921875" style="234" customWidth="1"/>
    <col min="1039" max="1039" width="10.69921875" style="234" customWidth="1"/>
    <col min="1040" max="1040" width="11.5" style="234" customWidth="1"/>
    <col min="1041" max="1041" width="12.5" style="234" customWidth="1"/>
    <col min="1042" max="1042" width="12" style="234" customWidth="1"/>
    <col min="1043" max="1043" width="13" style="234" customWidth="1"/>
    <col min="1044" max="1059" width="10.59765625" style="234" customWidth="1"/>
    <col min="1060" max="1060" width="11" style="234" customWidth="1"/>
    <col min="1061" max="1061" width="10.59765625" style="234" customWidth="1"/>
    <col min="1062" max="1067" width="0" style="234" hidden="1" customWidth="1"/>
    <col min="1068" max="1068" width="13.59765625" style="234" customWidth="1"/>
    <col min="1069" max="1069" width="12.59765625" style="234" customWidth="1"/>
    <col min="1070" max="1070" width="13" style="234" customWidth="1"/>
    <col min="1071" max="1071" width="14.3984375" style="234" customWidth="1"/>
    <col min="1072" max="1073" width="9" style="234"/>
    <col min="1074" max="1074" width="12.59765625" style="234" customWidth="1"/>
    <col min="1075" max="1075" width="11.3984375" style="234" customWidth="1"/>
    <col min="1076" max="1076" width="13.69921875" style="234" customWidth="1"/>
    <col min="1077" max="1077" width="9.09765625" style="234" customWidth="1"/>
    <col min="1078" max="1280" width="9" style="234"/>
    <col min="1281" max="1281" width="1.69921875" style="234" customWidth="1"/>
    <col min="1282" max="1282" width="7.09765625" style="234" customWidth="1"/>
    <col min="1283" max="1283" width="1.69921875" style="234" customWidth="1"/>
    <col min="1284" max="1284" width="45.09765625" style="234" customWidth="1"/>
    <col min="1285" max="1285" width="34" style="234" customWidth="1"/>
    <col min="1286" max="1286" width="10.8984375" style="234" customWidth="1"/>
    <col min="1287" max="1287" width="0" style="234" hidden="1" customWidth="1"/>
    <col min="1288" max="1288" width="14.59765625" style="234" customWidth="1"/>
    <col min="1289" max="1289" width="17" style="234" customWidth="1"/>
    <col min="1290" max="1290" width="14.3984375" style="234" customWidth="1"/>
    <col min="1291" max="1291" width="12.8984375" style="234" customWidth="1"/>
    <col min="1292" max="1292" width="14.19921875" style="234" customWidth="1"/>
    <col min="1293" max="1293" width="11.19921875" style="234" customWidth="1"/>
    <col min="1294" max="1294" width="11.69921875" style="234" customWidth="1"/>
    <col min="1295" max="1295" width="10.69921875" style="234" customWidth="1"/>
    <col min="1296" max="1296" width="11.5" style="234" customWidth="1"/>
    <col min="1297" max="1297" width="12.5" style="234" customWidth="1"/>
    <col min="1298" max="1298" width="12" style="234" customWidth="1"/>
    <col min="1299" max="1299" width="13" style="234" customWidth="1"/>
    <col min="1300" max="1315" width="10.59765625" style="234" customWidth="1"/>
    <col min="1316" max="1316" width="11" style="234" customWidth="1"/>
    <col min="1317" max="1317" width="10.59765625" style="234" customWidth="1"/>
    <col min="1318" max="1323" width="0" style="234" hidden="1" customWidth="1"/>
    <col min="1324" max="1324" width="13.59765625" style="234" customWidth="1"/>
    <col min="1325" max="1325" width="12.59765625" style="234" customWidth="1"/>
    <col min="1326" max="1326" width="13" style="234" customWidth="1"/>
    <col min="1327" max="1327" width="14.3984375" style="234" customWidth="1"/>
    <col min="1328" max="1329" width="9" style="234"/>
    <col min="1330" max="1330" width="12.59765625" style="234" customWidth="1"/>
    <col min="1331" max="1331" width="11.3984375" style="234" customWidth="1"/>
    <col min="1332" max="1332" width="13.69921875" style="234" customWidth="1"/>
    <col min="1333" max="1333" width="9.09765625" style="234" customWidth="1"/>
    <col min="1334" max="1536" width="9" style="234"/>
    <col min="1537" max="1537" width="1.69921875" style="234" customWidth="1"/>
    <col min="1538" max="1538" width="7.09765625" style="234" customWidth="1"/>
    <col min="1539" max="1539" width="1.69921875" style="234" customWidth="1"/>
    <col min="1540" max="1540" width="45.09765625" style="234" customWidth="1"/>
    <col min="1541" max="1541" width="34" style="234" customWidth="1"/>
    <col min="1542" max="1542" width="10.8984375" style="234" customWidth="1"/>
    <col min="1543" max="1543" width="0" style="234" hidden="1" customWidth="1"/>
    <col min="1544" max="1544" width="14.59765625" style="234" customWidth="1"/>
    <col min="1545" max="1545" width="17" style="234" customWidth="1"/>
    <col min="1546" max="1546" width="14.3984375" style="234" customWidth="1"/>
    <col min="1547" max="1547" width="12.8984375" style="234" customWidth="1"/>
    <col min="1548" max="1548" width="14.19921875" style="234" customWidth="1"/>
    <col min="1549" max="1549" width="11.19921875" style="234" customWidth="1"/>
    <col min="1550" max="1550" width="11.69921875" style="234" customWidth="1"/>
    <col min="1551" max="1551" width="10.69921875" style="234" customWidth="1"/>
    <col min="1552" max="1552" width="11.5" style="234" customWidth="1"/>
    <col min="1553" max="1553" width="12.5" style="234" customWidth="1"/>
    <col min="1554" max="1554" width="12" style="234" customWidth="1"/>
    <col min="1555" max="1555" width="13" style="234" customWidth="1"/>
    <col min="1556" max="1571" width="10.59765625" style="234" customWidth="1"/>
    <col min="1572" max="1572" width="11" style="234" customWidth="1"/>
    <col min="1573" max="1573" width="10.59765625" style="234" customWidth="1"/>
    <col min="1574" max="1579" width="0" style="234" hidden="1" customWidth="1"/>
    <col min="1580" max="1580" width="13.59765625" style="234" customWidth="1"/>
    <col min="1581" max="1581" width="12.59765625" style="234" customWidth="1"/>
    <col min="1582" max="1582" width="13" style="234" customWidth="1"/>
    <col min="1583" max="1583" width="14.3984375" style="234" customWidth="1"/>
    <col min="1584" max="1585" width="9" style="234"/>
    <col min="1586" max="1586" width="12.59765625" style="234" customWidth="1"/>
    <col min="1587" max="1587" width="11.3984375" style="234" customWidth="1"/>
    <col min="1588" max="1588" width="13.69921875" style="234" customWidth="1"/>
    <col min="1589" max="1589" width="9.09765625" style="234" customWidth="1"/>
    <col min="1590" max="1792" width="9" style="234"/>
    <col min="1793" max="1793" width="1.69921875" style="234" customWidth="1"/>
    <col min="1794" max="1794" width="7.09765625" style="234" customWidth="1"/>
    <col min="1795" max="1795" width="1.69921875" style="234" customWidth="1"/>
    <col min="1796" max="1796" width="45.09765625" style="234" customWidth="1"/>
    <col min="1797" max="1797" width="34" style="234" customWidth="1"/>
    <col min="1798" max="1798" width="10.8984375" style="234" customWidth="1"/>
    <col min="1799" max="1799" width="0" style="234" hidden="1" customWidth="1"/>
    <col min="1800" max="1800" width="14.59765625" style="234" customWidth="1"/>
    <col min="1801" max="1801" width="17" style="234" customWidth="1"/>
    <col min="1802" max="1802" width="14.3984375" style="234" customWidth="1"/>
    <col min="1803" max="1803" width="12.8984375" style="234" customWidth="1"/>
    <col min="1804" max="1804" width="14.19921875" style="234" customWidth="1"/>
    <col min="1805" max="1805" width="11.19921875" style="234" customWidth="1"/>
    <col min="1806" max="1806" width="11.69921875" style="234" customWidth="1"/>
    <col min="1807" max="1807" width="10.69921875" style="234" customWidth="1"/>
    <col min="1808" max="1808" width="11.5" style="234" customWidth="1"/>
    <col min="1809" max="1809" width="12.5" style="234" customWidth="1"/>
    <col min="1810" max="1810" width="12" style="234" customWidth="1"/>
    <col min="1811" max="1811" width="13" style="234" customWidth="1"/>
    <col min="1812" max="1827" width="10.59765625" style="234" customWidth="1"/>
    <col min="1828" max="1828" width="11" style="234" customWidth="1"/>
    <col min="1829" max="1829" width="10.59765625" style="234" customWidth="1"/>
    <col min="1830" max="1835" width="0" style="234" hidden="1" customWidth="1"/>
    <col min="1836" max="1836" width="13.59765625" style="234" customWidth="1"/>
    <col min="1837" max="1837" width="12.59765625" style="234" customWidth="1"/>
    <col min="1838" max="1838" width="13" style="234" customWidth="1"/>
    <col min="1839" max="1839" width="14.3984375" style="234" customWidth="1"/>
    <col min="1840" max="1841" width="9" style="234"/>
    <col min="1842" max="1842" width="12.59765625" style="234" customWidth="1"/>
    <col min="1843" max="1843" width="11.3984375" style="234" customWidth="1"/>
    <col min="1844" max="1844" width="13.69921875" style="234" customWidth="1"/>
    <col min="1845" max="1845" width="9.09765625" style="234" customWidth="1"/>
    <col min="1846" max="2048" width="9" style="234"/>
    <col min="2049" max="2049" width="1.69921875" style="234" customWidth="1"/>
    <col min="2050" max="2050" width="7.09765625" style="234" customWidth="1"/>
    <col min="2051" max="2051" width="1.69921875" style="234" customWidth="1"/>
    <col min="2052" max="2052" width="45.09765625" style="234" customWidth="1"/>
    <col min="2053" max="2053" width="34" style="234" customWidth="1"/>
    <col min="2054" max="2054" width="10.8984375" style="234" customWidth="1"/>
    <col min="2055" max="2055" width="0" style="234" hidden="1" customWidth="1"/>
    <col min="2056" max="2056" width="14.59765625" style="234" customWidth="1"/>
    <col min="2057" max="2057" width="17" style="234" customWidth="1"/>
    <col min="2058" max="2058" width="14.3984375" style="234" customWidth="1"/>
    <col min="2059" max="2059" width="12.8984375" style="234" customWidth="1"/>
    <col min="2060" max="2060" width="14.19921875" style="234" customWidth="1"/>
    <col min="2061" max="2061" width="11.19921875" style="234" customWidth="1"/>
    <col min="2062" max="2062" width="11.69921875" style="234" customWidth="1"/>
    <col min="2063" max="2063" width="10.69921875" style="234" customWidth="1"/>
    <col min="2064" max="2064" width="11.5" style="234" customWidth="1"/>
    <col min="2065" max="2065" width="12.5" style="234" customWidth="1"/>
    <col min="2066" max="2066" width="12" style="234" customWidth="1"/>
    <col min="2067" max="2067" width="13" style="234" customWidth="1"/>
    <col min="2068" max="2083" width="10.59765625" style="234" customWidth="1"/>
    <col min="2084" max="2084" width="11" style="234" customWidth="1"/>
    <col min="2085" max="2085" width="10.59765625" style="234" customWidth="1"/>
    <col min="2086" max="2091" width="0" style="234" hidden="1" customWidth="1"/>
    <col min="2092" max="2092" width="13.59765625" style="234" customWidth="1"/>
    <col min="2093" max="2093" width="12.59765625" style="234" customWidth="1"/>
    <col min="2094" max="2094" width="13" style="234" customWidth="1"/>
    <col min="2095" max="2095" width="14.3984375" style="234" customWidth="1"/>
    <col min="2096" max="2097" width="9" style="234"/>
    <col min="2098" max="2098" width="12.59765625" style="234" customWidth="1"/>
    <col min="2099" max="2099" width="11.3984375" style="234" customWidth="1"/>
    <col min="2100" max="2100" width="13.69921875" style="234" customWidth="1"/>
    <col min="2101" max="2101" width="9.09765625" style="234" customWidth="1"/>
    <col min="2102" max="2304" width="9" style="234"/>
    <col min="2305" max="2305" width="1.69921875" style="234" customWidth="1"/>
    <col min="2306" max="2306" width="7.09765625" style="234" customWidth="1"/>
    <col min="2307" max="2307" width="1.69921875" style="234" customWidth="1"/>
    <col min="2308" max="2308" width="45.09765625" style="234" customWidth="1"/>
    <col min="2309" max="2309" width="34" style="234" customWidth="1"/>
    <col min="2310" max="2310" width="10.8984375" style="234" customWidth="1"/>
    <col min="2311" max="2311" width="0" style="234" hidden="1" customWidth="1"/>
    <col min="2312" max="2312" width="14.59765625" style="234" customWidth="1"/>
    <col min="2313" max="2313" width="17" style="234" customWidth="1"/>
    <col min="2314" max="2314" width="14.3984375" style="234" customWidth="1"/>
    <col min="2315" max="2315" width="12.8984375" style="234" customWidth="1"/>
    <col min="2316" max="2316" width="14.19921875" style="234" customWidth="1"/>
    <col min="2317" max="2317" width="11.19921875" style="234" customWidth="1"/>
    <col min="2318" max="2318" width="11.69921875" style="234" customWidth="1"/>
    <col min="2319" max="2319" width="10.69921875" style="234" customWidth="1"/>
    <col min="2320" max="2320" width="11.5" style="234" customWidth="1"/>
    <col min="2321" max="2321" width="12.5" style="234" customWidth="1"/>
    <col min="2322" max="2322" width="12" style="234" customWidth="1"/>
    <col min="2323" max="2323" width="13" style="234" customWidth="1"/>
    <col min="2324" max="2339" width="10.59765625" style="234" customWidth="1"/>
    <col min="2340" max="2340" width="11" style="234" customWidth="1"/>
    <col min="2341" max="2341" width="10.59765625" style="234" customWidth="1"/>
    <col min="2342" max="2347" width="0" style="234" hidden="1" customWidth="1"/>
    <col min="2348" max="2348" width="13.59765625" style="234" customWidth="1"/>
    <col min="2349" max="2349" width="12.59765625" style="234" customWidth="1"/>
    <col min="2350" max="2350" width="13" style="234" customWidth="1"/>
    <col min="2351" max="2351" width="14.3984375" style="234" customWidth="1"/>
    <col min="2352" max="2353" width="9" style="234"/>
    <col min="2354" max="2354" width="12.59765625" style="234" customWidth="1"/>
    <col min="2355" max="2355" width="11.3984375" style="234" customWidth="1"/>
    <col min="2356" max="2356" width="13.69921875" style="234" customWidth="1"/>
    <col min="2357" max="2357" width="9.09765625" style="234" customWidth="1"/>
    <col min="2358" max="2560" width="9" style="234"/>
    <col min="2561" max="2561" width="1.69921875" style="234" customWidth="1"/>
    <col min="2562" max="2562" width="7.09765625" style="234" customWidth="1"/>
    <col min="2563" max="2563" width="1.69921875" style="234" customWidth="1"/>
    <col min="2564" max="2564" width="45.09765625" style="234" customWidth="1"/>
    <col min="2565" max="2565" width="34" style="234" customWidth="1"/>
    <col min="2566" max="2566" width="10.8984375" style="234" customWidth="1"/>
    <col min="2567" max="2567" width="0" style="234" hidden="1" customWidth="1"/>
    <col min="2568" max="2568" width="14.59765625" style="234" customWidth="1"/>
    <col min="2569" max="2569" width="17" style="234" customWidth="1"/>
    <col min="2570" max="2570" width="14.3984375" style="234" customWidth="1"/>
    <col min="2571" max="2571" width="12.8984375" style="234" customWidth="1"/>
    <col min="2572" max="2572" width="14.19921875" style="234" customWidth="1"/>
    <col min="2573" max="2573" width="11.19921875" style="234" customWidth="1"/>
    <col min="2574" max="2574" width="11.69921875" style="234" customWidth="1"/>
    <col min="2575" max="2575" width="10.69921875" style="234" customWidth="1"/>
    <col min="2576" max="2576" width="11.5" style="234" customWidth="1"/>
    <col min="2577" max="2577" width="12.5" style="234" customWidth="1"/>
    <col min="2578" max="2578" width="12" style="234" customWidth="1"/>
    <col min="2579" max="2579" width="13" style="234" customWidth="1"/>
    <col min="2580" max="2595" width="10.59765625" style="234" customWidth="1"/>
    <col min="2596" max="2596" width="11" style="234" customWidth="1"/>
    <col min="2597" max="2597" width="10.59765625" style="234" customWidth="1"/>
    <col min="2598" max="2603" width="0" style="234" hidden="1" customWidth="1"/>
    <col min="2604" max="2604" width="13.59765625" style="234" customWidth="1"/>
    <col min="2605" max="2605" width="12.59765625" style="234" customWidth="1"/>
    <col min="2606" max="2606" width="13" style="234" customWidth="1"/>
    <col min="2607" max="2607" width="14.3984375" style="234" customWidth="1"/>
    <col min="2608" max="2609" width="9" style="234"/>
    <col min="2610" max="2610" width="12.59765625" style="234" customWidth="1"/>
    <col min="2611" max="2611" width="11.3984375" style="234" customWidth="1"/>
    <col min="2612" max="2612" width="13.69921875" style="234" customWidth="1"/>
    <col min="2613" max="2613" width="9.09765625" style="234" customWidth="1"/>
    <col min="2614" max="2816" width="9" style="234"/>
    <col min="2817" max="2817" width="1.69921875" style="234" customWidth="1"/>
    <col min="2818" max="2818" width="7.09765625" style="234" customWidth="1"/>
    <col min="2819" max="2819" width="1.69921875" style="234" customWidth="1"/>
    <col min="2820" max="2820" width="45.09765625" style="234" customWidth="1"/>
    <col min="2821" max="2821" width="34" style="234" customWidth="1"/>
    <col min="2822" max="2822" width="10.8984375" style="234" customWidth="1"/>
    <col min="2823" max="2823" width="0" style="234" hidden="1" customWidth="1"/>
    <col min="2824" max="2824" width="14.59765625" style="234" customWidth="1"/>
    <col min="2825" max="2825" width="17" style="234" customWidth="1"/>
    <col min="2826" max="2826" width="14.3984375" style="234" customWidth="1"/>
    <col min="2827" max="2827" width="12.8984375" style="234" customWidth="1"/>
    <col min="2828" max="2828" width="14.19921875" style="234" customWidth="1"/>
    <col min="2829" max="2829" width="11.19921875" style="234" customWidth="1"/>
    <col min="2830" max="2830" width="11.69921875" style="234" customWidth="1"/>
    <col min="2831" max="2831" width="10.69921875" style="234" customWidth="1"/>
    <col min="2832" max="2832" width="11.5" style="234" customWidth="1"/>
    <col min="2833" max="2833" width="12.5" style="234" customWidth="1"/>
    <col min="2834" max="2834" width="12" style="234" customWidth="1"/>
    <col min="2835" max="2835" width="13" style="234" customWidth="1"/>
    <col min="2836" max="2851" width="10.59765625" style="234" customWidth="1"/>
    <col min="2852" max="2852" width="11" style="234" customWidth="1"/>
    <col min="2853" max="2853" width="10.59765625" style="234" customWidth="1"/>
    <col min="2854" max="2859" width="0" style="234" hidden="1" customWidth="1"/>
    <col min="2860" max="2860" width="13.59765625" style="234" customWidth="1"/>
    <col min="2861" max="2861" width="12.59765625" style="234" customWidth="1"/>
    <col min="2862" max="2862" width="13" style="234" customWidth="1"/>
    <col min="2863" max="2863" width="14.3984375" style="234" customWidth="1"/>
    <col min="2864" max="2865" width="9" style="234"/>
    <col min="2866" max="2866" width="12.59765625" style="234" customWidth="1"/>
    <col min="2867" max="2867" width="11.3984375" style="234" customWidth="1"/>
    <col min="2868" max="2868" width="13.69921875" style="234" customWidth="1"/>
    <col min="2869" max="2869" width="9.09765625" style="234" customWidth="1"/>
    <col min="2870" max="3072" width="9" style="234"/>
    <col min="3073" max="3073" width="1.69921875" style="234" customWidth="1"/>
    <col min="3074" max="3074" width="7.09765625" style="234" customWidth="1"/>
    <col min="3075" max="3075" width="1.69921875" style="234" customWidth="1"/>
    <col min="3076" max="3076" width="45.09765625" style="234" customWidth="1"/>
    <col min="3077" max="3077" width="34" style="234" customWidth="1"/>
    <col min="3078" max="3078" width="10.8984375" style="234" customWidth="1"/>
    <col min="3079" max="3079" width="0" style="234" hidden="1" customWidth="1"/>
    <col min="3080" max="3080" width="14.59765625" style="234" customWidth="1"/>
    <col min="3081" max="3081" width="17" style="234" customWidth="1"/>
    <col min="3082" max="3082" width="14.3984375" style="234" customWidth="1"/>
    <col min="3083" max="3083" width="12.8984375" style="234" customWidth="1"/>
    <col min="3084" max="3084" width="14.19921875" style="234" customWidth="1"/>
    <col min="3085" max="3085" width="11.19921875" style="234" customWidth="1"/>
    <col min="3086" max="3086" width="11.69921875" style="234" customWidth="1"/>
    <col min="3087" max="3087" width="10.69921875" style="234" customWidth="1"/>
    <col min="3088" max="3088" width="11.5" style="234" customWidth="1"/>
    <col min="3089" max="3089" width="12.5" style="234" customWidth="1"/>
    <col min="3090" max="3090" width="12" style="234" customWidth="1"/>
    <col min="3091" max="3091" width="13" style="234" customWidth="1"/>
    <col min="3092" max="3107" width="10.59765625" style="234" customWidth="1"/>
    <col min="3108" max="3108" width="11" style="234" customWidth="1"/>
    <col min="3109" max="3109" width="10.59765625" style="234" customWidth="1"/>
    <col min="3110" max="3115" width="0" style="234" hidden="1" customWidth="1"/>
    <col min="3116" max="3116" width="13.59765625" style="234" customWidth="1"/>
    <col min="3117" max="3117" width="12.59765625" style="234" customWidth="1"/>
    <col min="3118" max="3118" width="13" style="234" customWidth="1"/>
    <col min="3119" max="3119" width="14.3984375" style="234" customWidth="1"/>
    <col min="3120" max="3121" width="9" style="234"/>
    <col min="3122" max="3122" width="12.59765625" style="234" customWidth="1"/>
    <col min="3123" max="3123" width="11.3984375" style="234" customWidth="1"/>
    <col min="3124" max="3124" width="13.69921875" style="234" customWidth="1"/>
    <col min="3125" max="3125" width="9.09765625" style="234" customWidth="1"/>
    <col min="3126" max="3328" width="9" style="234"/>
    <col min="3329" max="3329" width="1.69921875" style="234" customWidth="1"/>
    <col min="3330" max="3330" width="7.09765625" style="234" customWidth="1"/>
    <col min="3331" max="3331" width="1.69921875" style="234" customWidth="1"/>
    <col min="3332" max="3332" width="45.09765625" style="234" customWidth="1"/>
    <col min="3333" max="3333" width="34" style="234" customWidth="1"/>
    <col min="3334" max="3334" width="10.8984375" style="234" customWidth="1"/>
    <col min="3335" max="3335" width="0" style="234" hidden="1" customWidth="1"/>
    <col min="3336" max="3336" width="14.59765625" style="234" customWidth="1"/>
    <col min="3337" max="3337" width="17" style="234" customWidth="1"/>
    <col min="3338" max="3338" width="14.3984375" style="234" customWidth="1"/>
    <col min="3339" max="3339" width="12.8984375" style="234" customWidth="1"/>
    <col min="3340" max="3340" width="14.19921875" style="234" customWidth="1"/>
    <col min="3341" max="3341" width="11.19921875" style="234" customWidth="1"/>
    <col min="3342" max="3342" width="11.69921875" style="234" customWidth="1"/>
    <col min="3343" max="3343" width="10.69921875" style="234" customWidth="1"/>
    <col min="3344" max="3344" width="11.5" style="234" customWidth="1"/>
    <col min="3345" max="3345" width="12.5" style="234" customWidth="1"/>
    <col min="3346" max="3346" width="12" style="234" customWidth="1"/>
    <col min="3347" max="3347" width="13" style="234" customWidth="1"/>
    <col min="3348" max="3363" width="10.59765625" style="234" customWidth="1"/>
    <col min="3364" max="3364" width="11" style="234" customWidth="1"/>
    <col min="3365" max="3365" width="10.59765625" style="234" customWidth="1"/>
    <col min="3366" max="3371" width="0" style="234" hidden="1" customWidth="1"/>
    <col min="3372" max="3372" width="13.59765625" style="234" customWidth="1"/>
    <col min="3373" max="3373" width="12.59765625" style="234" customWidth="1"/>
    <col min="3374" max="3374" width="13" style="234" customWidth="1"/>
    <col min="3375" max="3375" width="14.3984375" style="234" customWidth="1"/>
    <col min="3376" max="3377" width="9" style="234"/>
    <col min="3378" max="3378" width="12.59765625" style="234" customWidth="1"/>
    <col min="3379" max="3379" width="11.3984375" style="234" customWidth="1"/>
    <col min="3380" max="3380" width="13.69921875" style="234" customWidth="1"/>
    <col min="3381" max="3381" width="9.09765625" style="234" customWidth="1"/>
    <col min="3382" max="3584" width="9" style="234"/>
    <col min="3585" max="3585" width="1.69921875" style="234" customWidth="1"/>
    <col min="3586" max="3586" width="7.09765625" style="234" customWidth="1"/>
    <col min="3587" max="3587" width="1.69921875" style="234" customWidth="1"/>
    <col min="3588" max="3588" width="45.09765625" style="234" customWidth="1"/>
    <col min="3589" max="3589" width="34" style="234" customWidth="1"/>
    <col min="3590" max="3590" width="10.8984375" style="234" customWidth="1"/>
    <col min="3591" max="3591" width="0" style="234" hidden="1" customWidth="1"/>
    <col min="3592" max="3592" width="14.59765625" style="234" customWidth="1"/>
    <col min="3593" max="3593" width="17" style="234" customWidth="1"/>
    <col min="3594" max="3594" width="14.3984375" style="234" customWidth="1"/>
    <col min="3595" max="3595" width="12.8984375" style="234" customWidth="1"/>
    <col min="3596" max="3596" width="14.19921875" style="234" customWidth="1"/>
    <col min="3597" max="3597" width="11.19921875" style="234" customWidth="1"/>
    <col min="3598" max="3598" width="11.69921875" style="234" customWidth="1"/>
    <col min="3599" max="3599" width="10.69921875" style="234" customWidth="1"/>
    <col min="3600" max="3600" width="11.5" style="234" customWidth="1"/>
    <col min="3601" max="3601" width="12.5" style="234" customWidth="1"/>
    <col min="3602" max="3602" width="12" style="234" customWidth="1"/>
    <col min="3603" max="3603" width="13" style="234" customWidth="1"/>
    <col min="3604" max="3619" width="10.59765625" style="234" customWidth="1"/>
    <col min="3620" max="3620" width="11" style="234" customWidth="1"/>
    <col min="3621" max="3621" width="10.59765625" style="234" customWidth="1"/>
    <col min="3622" max="3627" width="0" style="234" hidden="1" customWidth="1"/>
    <col min="3628" max="3628" width="13.59765625" style="234" customWidth="1"/>
    <col min="3629" max="3629" width="12.59765625" style="234" customWidth="1"/>
    <col min="3630" max="3630" width="13" style="234" customWidth="1"/>
    <col min="3631" max="3631" width="14.3984375" style="234" customWidth="1"/>
    <col min="3632" max="3633" width="9" style="234"/>
    <col min="3634" max="3634" width="12.59765625" style="234" customWidth="1"/>
    <col min="3635" max="3635" width="11.3984375" style="234" customWidth="1"/>
    <col min="3636" max="3636" width="13.69921875" style="234" customWidth="1"/>
    <col min="3637" max="3637" width="9.09765625" style="234" customWidth="1"/>
    <col min="3638" max="3840" width="9" style="234"/>
    <col min="3841" max="3841" width="1.69921875" style="234" customWidth="1"/>
    <col min="3842" max="3842" width="7.09765625" style="234" customWidth="1"/>
    <col min="3843" max="3843" width="1.69921875" style="234" customWidth="1"/>
    <col min="3844" max="3844" width="45.09765625" style="234" customWidth="1"/>
    <col min="3845" max="3845" width="34" style="234" customWidth="1"/>
    <col min="3846" max="3846" width="10.8984375" style="234" customWidth="1"/>
    <col min="3847" max="3847" width="0" style="234" hidden="1" customWidth="1"/>
    <col min="3848" max="3848" width="14.59765625" style="234" customWidth="1"/>
    <col min="3849" max="3849" width="17" style="234" customWidth="1"/>
    <col min="3850" max="3850" width="14.3984375" style="234" customWidth="1"/>
    <col min="3851" max="3851" width="12.8984375" style="234" customWidth="1"/>
    <col min="3852" max="3852" width="14.19921875" style="234" customWidth="1"/>
    <col min="3853" max="3853" width="11.19921875" style="234" customWidth="1"/>
    <col min="3854" max="3854" width="11.69921875" style="234" customWidth="1"/>
    <col min="3855" max="3855" width="10.69921875" style="234" customWidth="1"/>
    <col min="3856" max="3856" width="11.5" style="234" customWidth="1"/>
    <col min="3857" max="3857" width="12.5" style="234" customWidth="1"/>
    <col min="3858" max="3858" width="12" style="234" customWidth="1"/>
    <col min="3859" max="3859" width="13" style="234" customWidth="1"/>
    <col min="3860" max="3875" width="10.59765625" style="234" customWidth="1"/>
    <col min="3876" max="3876" width="11" style="234" customWidth="1"/>
    <col min="3877" max="3877" width="10.59765625" style="234" customWidth="1"/>
    <col min="3878" max="3883" width="0" style="234" hidden="1" customWidth="1"/>
    <col min="3884" max="3884" width="13.59765625" style="234" customWidth="1"/>
    <col min="3885" max="3885" width="12.59765625" style="234" customWidth="1"/>
    <col min="3886" max="3886" width="13" style="234" customWidth="1"/>
    <col min="3887" max="3887" width="14.3984375" style="234" customWidth="1"/>
    <col min="3888" max="3889" width="9" style="234"/>
    <col min="3890" max="3890" width="12.59765625" style="234" customWidth="1"/>
    <col min="3891" max="3891" width="11.3984375" style="234" customWidth="1"/>
    <col min="3892" max="3892" width="13.69921875" style="234" customWidth="1"/>
    <col min="3893" max="3893" width="9.09765625" style="234" customWidth="1"/>
    <col min="3894" max="4096" width="9" style="234"/>
    <col min="4097" max="4097" width="1.69921875" style="234" customWidth="1"/>
    <col min="4098" max="4098" width="7.09765625" style="234" customWidth="1"/>
    <col min="4099" max="4099" width="1.69921875" style="234" customWidth="1"/>
    <col min="4100" max="4100" width="45.09765625" style="234" customWidth="1"/>
    <col min="4101" max="4101" width="34" style="234" customWidth="1"/>
    <col min="4102" max="4102" width="10.8984375" style="234" customWidth="1"/>
    <col min="4103" max="4103" width="0" style="234" hidden="1" customWidth="1"/>
    <col min="4104" max="4104" width="14.59765625" style="234" customWidth="1"/>
    <col min="4105" max="4105" width="17" style="234" customWidth="1"/>
    <col min="4106" max="4106" width="14.3984375" style="234" customWidth="1"/>
    <col min="4107" max="4107" width="12.8984375" style="234" customWidth="1"/>
    <col min="4108" max="4108" width="14.19921875" style="234" customWidth="1"/>
    <col min="4109" max="4109" width="11.19921875" style="234" customWidth="1"/>
    <col min="4110" max="4110" width="11.69921875" style="234" customWidth="1"/>
    <col min="4111" max="4111" width="10.69921875" style="234" customWidth="1"/>
    <col min="4112" max="4112" width="11.5" style="234" customWidth="1"/>
    <col min="4113" max="4113" width="12.5" style="234" customWidth="1"/>
    <col min="4114" max="4114" width="12" style="234" customWidth="1"/>
    <col min="4115" max="4115" width="13" style="234" customWidth="1"/>
    <col min="4116" max="4131" width="10.59765625" style="234" customWidth="1"/>
    <col min="4132" max="4132" width="11" style="234" customWidth="1"/>
    <col min="4133" max="4133" width="10.59765625" style="234" customWidth="1"/>
    <col min="4134" max="4139" width="0" style="234" hidden="1" customWidth="1"/>
    <col min="4140" max="4140" width="13.59765625" style="234" customWidth="1"/>
    <col min="4141" max="4141" width="12.59765625" style="234" customWidth="1"/>
    <col min="4142" max="4142" width="13" style="234" customWidth="1"/>
    <col min="4143" max="4143" width="14.3984375" style="234" customWidth="1"/>
    <col min="4144" max="4145" width="9" style="234"/>
    <col min="4146" max="4146" width="12.59765625" style="234" customWidth="1"/>
    <col min="4147" max="4147" width="11.3984375" style="234" customWidth="1"/>
    <col min="4148" max="4148" width="13.69921875" style="234" customWidth="1"/>
    <col min="4149" max="4149" width="9.09765625" style="234" customWidth="1"/>
    <col min="4150" max="4352" width="9" style="234"/>
    <col min="4353" max="4353" width="1.69921875" style="234" customWidth="1"/>
    <col min="4354" max="4354" width="7.09765625" style="234" customWidth="1"/>
    <col min="4355" max="4355" width="1.69921875" style="234" customWidth="1"/>
    <col min="4356" max="4356" width="45.09765625" style="234" customWidth="1"/>
    <col min="4357" max="4357" width="34" style="234" customWidth="1"/>
    <col min="4358" max="4358" width="10.8984375" style="234" customWidth="1"/>
    <col min="4359" max="4359" width="0" style="234" hidden="1" customWidth="1"/>
    <col min="4360" max="4360" width="14.59765625" style="234" customWidth="1"/>
    <col min="4361" max="4361" width="17" style="234" customWidth="1"/>
    <col min="4362" max="4362" width="14.3984375" style="234" customWidth="1"/>
    <col min="4363" max="4363" width="12.8984375" style="234" customWidth="1"/>
    <col min="4364" max="4364" width="14.19921875" style="234" customWidth="1"/>
    <col min="4365" max="4365" width="11.19921875" style="234" customWidth="1"/>
    <col min="4366" max="4366" width="11.69921875" style="234" customWidth="1"/>
    <col min="4367" max="4367" width="10.69921875" style="234" customWidth="1"/>
    <col min="4368" max="4368" width="11.5" style="234" customWidth="1"/>
    <col min="4369" max="4369" width="12.5" style="234" customWidth="1"/>
    <col min="4370" max="4370" width="12" style="234" customWidth="1"/>
    <col min="4371" max="4371" width="13" style="234" customWidth="1"/>
    <col min="4372" max="4387" width="10.59765625" style="234" customWidth="1"/>
    <col min="4388" max="4388" width="11" style="234" customWidth="1"/>
    <col min="4389" max="4389" width="10.59765625" style="234" customWidth="1"/>
    <col min="4390" max="4395" width="0" style="234" hidden="1" customWidth="1"/>
    <col min="4396" max="4396" width="13.59765625" style="234" customWidth="1"/>
    <col min="4397" max="4397" width="12.59765625" style="234" customWidth="1"/>
    <col min="4398" max="4398" width="13" style="234" customWidth="1"/>
    <col min="4399" max="4399" width="14.3984375" style="234" customWidth="1"/>
    <col min="4400" max="4401" width="9" style="234"/>
    <col min="4402" max="4402" width="12.59765625" style="234" customWidth="1"/>
    <col min="4403" max="4403" width="11.3984375" style="234" customWidth="1"/>
    <col min="4404" max="4404" width="13.69921875" style="234" customWidth="1"/>
    <col min="4405" max="4405" width="9.09765625" style="234" customWidth="1"/>
    <col min="4406" max="4608" width="9" style="234"/>
    <col min="4609" max="4609" width="1.69921875" style="234" customWidth="1"/>
    <col min="4610" max="4610" width="7.09765625" style="234" customWidth="1"/>
    <col min="4611" max="4611" width="1.69921875" style="234" customWidth="1"/>
    <col min="4612" max="4612" width="45.09765625" style="234" customWidth="1"/>
    <col min="4613" max="4613" width="34" style="234" customWidth="1"/>
    <col min="4614" max="4614" width="10.8984375" style="234" customWidth="1"/>
    <col min="4615" max="4615" width="0" style="234" hidden="1" customWidth="1"/>
    <col min="4616" max="4616" width="14.59765625" style="234" customWidth="1"/>
    <col min="4617" max="4617" width="17" style="234" customWidth="1"/>
    <col min="4618" max="4618" width="14.3984375" style="234" customWidth="1"/>
    <col min="4619" max="4619" width="12.8984375" style="234" customWidth="1"/>
    <col min="4620" max="4620" width="14.19921875" style="234" customWidth="1"/>
    <col min="4621" max="4621" width="11.19921875" style="234" customWidth="1"/>
    <col min="4622" max="4622" width="11.69921875" style="234" customWidth="1"/>
    <col min="4623" max="4623" width="10.69921875" style="234" customWidth="1"/>
    <col min="4624" max="4624" width="11.5" style="234" customWidth="1"/>
    <col min="4625" max="4625" width="12.5" style="234" customWidth="1"/>
    <col min="4626" max="4626" width="12" style="234" customWidth="1"/>
    <col min="4627" max="4627" width="13" style="234" customWidth="1"/>
    <col min="4628" max="4643" width="10.59765625" style="234" customWidth="1"/>
    <col min="4644" max="4644" width="11" style="234" customWidth="1"/>
    <col min="4645" max="4645" width="10.59765625" style="234" customWidth="1"/>
    <col min="4646" max="4651" width="0" style="234" hidden="1" customWidth="1"/>
    <col min="4652" max="4652" width="13.59765625" style="234" customWidth="1"/>
    <col min="4653" max="4653" width="12.59765625" style="234" customWidth="1"/>
    <col min="4654" max="4654" width="13" style="234" customWidth="1"/>
    <col min="4655" max="4655" width="14.3984375" style="234" customWidth="1"/>
    <col min="4656" max="4657" width="9" style="234"/>
    <col min="4658" max="4658" width="12.59765625" style="234" customWidth="1"/>
    <col min="4659" max="4659" width="11.3984375" style="234" customWidth="1"/>
    <col min="4660" max="4660" width="13.69921875" style="234" customWidth="1"/>
    <col min="4661" max="4661" width="9.09765625" style="234" customWidth="1"/>
    <col min="4662" max="4864" width="9" style="234"/>
    <col min="4865" max="4865" width="1.69921875" style="234" customWidth="1"/>
    <col min="4866" max="4866" width="7.09765625" style="234" customWidth="1"/>
    <col min="4867" max="4867" width="1.69921875" style="234" customWidth="1"/>
    <col min="4868" max="4868" width="45.09765625" style="234" customWidth="1"/>
    <col min="4869" max="4869" width="34" style="234" customWidth="1"/>
    <col min="4870" max="4870" width="10.8984375" style="234" customWidth="1"/>
    <col min="4871" max="4871" width="0" style="234" hidden="1" customWidth="1"/>
    <col min="4872" max="4872" width="14.59765625" style="234" customWidth="1"/>
    <col min="4873" max="4873" width="17" style="234" customWidth="1"/>
    <col min="4874" max="4874" width="14.3984375" style="234" customWidth="1"/>
    <col min="4875" max="4875" width="12.8984375" style="234" customWidth="1"/>
    <col min="4876" max="4876" width="14.19921875" style="234" customWidth="1"/>
    <col min="4877" max="4877" width="11.19921875" style="234" customWidth="1"/>
    <col min="4878" max="4878" width="11.69921875" style="234" customWidth="1"/>
    <col min="4879" max="4879" width="10.69921875" style="234" customWidth="1"/>
    <col min="4880" max="4880" width="11.5" style="234" customWidth="1"/>
    <col min="4881" max="4881" width="12.5" style="234" customWidth="1"/>
    <col min="4882" max="4882" width="12" style="234" customWidth="1"/>
    <col min="4883" max="4883" width="13" style="234" customWidth="1"/>
    <col min="4884" max="4899" width="10.59765625" style="234" customWidth="1"/>
    <col min="4900" max="4900" width="11" style="234" customWidth="1"/>
    <col min="4901" max="4901" width="10.59765625" style="234" customWidth="1"/>
    <col min="4902" max="4907" width="0" style="234" hidden="1" customWidth="1"/>
    <col min="4908" max="4908" width="13.59765625" style="234" customWidth="1"/>
    <col min="4909" max="4909" width="12.59765625" style="234" customWidth="1"/>
    <col min="4910" max="4910" width="13" style="234" customWidth="1"/>
    <col min="4911" max="4911" width="14.3984375" style="234" customWidth="1"/>
    <col min="4912" max="4913" width="9" style="234"/>
    <col min="4914" max="4914" width="12.59765625" style="234" customWidth="1"/>
    <col min="4915" max="4915" width="11.3984375" style="234" customWidth="1"/>
    <col min="4916" max="4916" width="13.69921875" style="234" customWidth="1"/>
    <col min="4917" max="4917" width="9.09765625" style="234" customWidth="1"/>
    <col min="4918" max="5120" width="9" style="234"/>
    <col min="5121" max="5121" width="1.69921875" style="234" customWidth="1"/>
    <col min="5122" max="5122" width="7.09765625" style="234" customWidth="1"/>
    <col min="5123" max="5123" width="1.69921875" style="234" customWidth="1"/>
    <col min="5124" max="5124" width="45.09765625" style="234" customWidth="1"/>
    <col min="5125" max="5125" width="34" style="234" customWidth="1"/>
    <col min="5126" max="5126" width="10.8984375" style="234" customWidth="1"/>
    <col min="5127" max="5127" width="0" style="234" hidden="1" customWidth="1"/>
    <col min="5128" max="5128" width="14.59765625" style="234" customWidth="1"/>
    <col min="5129" max="5129" width="17" style="234" customWidth="1"/>
    <col min="5130" max="5130" width="14.3984375" style="234" customWidth="1"/>
    <col min="5131" max="5131" width="12.8984375" style="234" customWidth="1"/>
    <col min="5132" max="5132" width="14.19921875" style="234" customWidth="1"/>
    <col min="5133" max="5133" width="11.19921875" style="234" customWidth="1"/>
    <col min="5134" max="5134" width="11.69921875" style="234" customWidth="1"/>
    <col min="5135" max="5135" width="10.69921875" style="234" customWidth="1"/>
    <col min="5136" max="5136" width="11.5" style="234" customWidth="1"/>
    <col min="5137" max="5137" width="12.5" style="234" customWidth="1"/>
    <col min="5138" max="5138" width="12" style="234" customWidth="1"/>
    <col min="5139" max="5139" width="13" style="234" customWidth="1"/>
    <col min="5140" max="5155" width="10.59765625" style="234" customWidth="1"/>
    <col min="5156" max="5156" width="11" style="234" customWidth="1"/>
    <col min="5157" max="5157" width="10.59765625" style="234" customWidth="1"/>
    <col min="5158" max="5163" width="0" style="234" hidden="1" customWidth="1"/>
    <col min="5164" max="5164" width="13.59765625" style="234" customWidth="1"/>
    <col min="5165" max="5165" width="12.59765625" style="234" customWidth="1"/>
    <col min="5166" max="5166" width="13" style="234" customWidth="1"/>
    <col min="5167" max="5167" width="14.3984375" style="234" customWidth="1"/>
    <col min="5168" max="5169" width="9" style="234"/>
    <col min="5170" max="5170" width="12.59765625" style="234" customWidth="1"/>
    <col min="5171" max="5171" width="11.3984375" style="234" customWidth="1"/>
    <col min="5172" max="5172" width="13.69921875" style="234" customWidth="1"/>
    <col min="5173" max="5173" width="9.09765625" style="234" customWidth="1"/>
    <col min="5174" max="5376" width="9" style="234"/>
    <col min="5377" max="5377" width="1.69921875" style="234" customWidth="1"/>
    <col min="5378" max="5378" width="7.09765625" style="234" customWidth="1"/>
    <col min="5379" max="5379" width="1.69921875" style="234" customWidth="1"/>
    <col min="5380" max="5380" width="45.09765625" style="234" customWidth="1"/>
    <col min="5381" max="5381" width="34" style="234" customWidth="1"/>
    <col min="5382" max="5382" width="10.8984375" style="234" customWidth="1"/>
    <col min="5383" max="5383" width="0" style="234" hidden="1" customWidth="1"/>
    <col min="5384" max="5384" width="14.59765625" style="234" customWidth="1"/>
    <col min="5385" max="5385" width="17" style="234" customWidth="1"/>
    <col min="5386" max="5386" width="14.3984375" style="234" customWidth="1"/>
    <col min="5387" max="5387" width="12.8984375" style="234" customWidth="1"/>
    <col min="5388" max="5388" width="14.19921875" style="234" customWidth="1"/>
    <col min="5389" max="5389" width="11.19921875" style="234" customWidth="1"/>
    <col min="5390" max="5390" width="11.69921875" style="234" customWidth="1"/>
    <col min="5391" max="5391" width="10.69921875" style="234" customWidth="1"/>
    <col min="5392" max="5392" width="11.5" style="234" customWidth="1"/>
    <col min="5393" max="5393" width="12.5" style="234" customWidth="1"/>
    <col min="5394" max="5394" width="12" style="234" customWidth="1"/>
    <col min="5395" max="5395" width="13" style="234" customWidth="1"/>
    <col min="5396" max="5411" width="10.59765625" style="234" customWidth="1"/>
    <col min="5412" max="5412" width="11" style="234" customWidth="1"/>
    <col min="5413" max="5413" width="10.59765625" style="234" customWidth="1"/>
    <col min="5414" max="5419" width="0" style="234" hidden="1" customWidth="1"/>
    <col min="5420" max="5420" width="13.59765625" style="234" customWidth="1"/>
    <col min="5421" max="5421" width="12.59765625" style="234" customWidth="1"/>
    <col min="5422" max="5422" width="13" style="234" customWidth="1"/>
    <col min="5423" max="5423" width="14.3984375" style="234" customWidth="1"/>
    <col min="5424" max="5425" width="9" style="234"/>
    <col min="5426" max="5426" width="12.59765625" style="234" customWidth="1"/>
    <col min="5427" max="5427" width="11.3984375" style="234" customWidth="1"/>
    <col min="5428" max="5428" width="13.69921875" style="234" customWidth="1"/>
    <col min="5429" max="5429" width="9.09765625" style="234" customWidth="1"/>
    <col min="5430" max="5632" width="9" style="234"/>
    <col min="5633" max="5633" width="1.69921875" style="234" customWidth="1"/>
    <col min="5634" max="5634" width="7.09765625" style="234" customWidth="1"/>
    <col min="5635" max="5635" width="1.69921875" style="234" customWidth="1"/>
    <col min="5636" max="5636" width="45.09765625" style="234" customWidth="1"/>
    <col min="5637" max="5637" width="34" style="234" customWidth="1"/>
    <col min="5638" max="5638" width="10.8984375" style="234" customWidth="1"/>
    <col min="5639" max="5639" width="0" style="234" hidden="1" customWidth="1"/>
    <col min="5640" max="5640" width="14.59765625" style="234" customWidth="1"/>
    <col min="5641" max="5641" width="17" style="234" customWidth="1"/>
    <col min="5642" max="5642" width="14.3984375" style="234" customWidth="1"/>
    <col min="5643" max="5643" width="12.8984375" style="234" customWidth="1"/>
    <col min="5644" max="5644" width="14.19921875" style="234" customWidth="1"/>
    <col min="5645" max="5645" width="11.19921875" style="234" customWidth="1"/>
    <col min="5646" max="5646" width="11.69921875" style="234" customWidth="1"/>
    <col min="5647" max="5647" width="10.69921875" style="234" customWidth="1"/>
    <col min="5648" max="5648" width="11.5" style="234" customWidth="1"/>
    <col min="5649" max="5649" width="12.5" style="234" customWidth="1"/>
    <col min="5650" max="5650" width="12" style="234" customWidth="1"/>
    <col min="5651" max="5651" width="13" style="234" customWidth="1"/>
    <col min="5652" max="5667" width="10.59765625" style="234" customWidth="1"/>
    <col min="5668" max="5668" width="11" style="234" customWidth="1"/>
    <col min="5669" max="5669" width="10.59765625" style="234" customWidth="1"/>
    <col min="5670" max="5675" width="0" style="234" hidden="1" customWidth="1"/>
    <col min="5676" max="5676" width="13.59765625" style="234" customWidth="1"/>
    <col min="5677" max="5677" width="12.59765625" style="234" customWidth="1"/>
    <col min="5678" max="5678" width="13" style="234" customWidth="1"/>
    <col min="5679" max="5679" width="14.3984375" style="234" customWidth="1"/>
    <col min="5680" max="5681" width="9" style="234"/>
    <col min="5682" max="5682" width="12.59765625" style="234" customWidth="1"/>
    <col min="5683" max="5683" width="11.3984375" style="234" customWidth="1"/>
    <col min="5684" max="5684" width="13.69921875" style="234" customWidth="1"/>
    <col min="5685" max="5685" width="9.09765625" style="234" customWidth="1"/>
    <col min="5686" max="5888" width="9" style="234"/>
    <col min="5889" max="5889" width="1.69921875" style="234" customWidth="1"/>
    <col min="5890" max="5890" width="7.09765625" style="234" customWidth="1"/>
    <col min="5891" max="5891" width="1.69921875" style="234" customWidth="1"/>
    <col min="5892" max="5892" width="45.09765625" style="234" customWidth="1"/>
    <col min="5893" max="5893" width="34" style="234" customWidth="1"/>
    <col min="5894" max="5894" width="10.8984375" style="234" customWidth="1"/>
    <col min="5895" max="5895" width="0" style="234" hidden="1" customWidth="1"/>
    <col min="5896" max="5896" width="14.59765625" style="234" customWidth="1"/>
    <col min="5897" max="5897" width="17" style="234" customWidth="1"/>
    <col min="5898" max="5898" width="14.3984375" style="234" customWidth="1"/>
    <col min="5899" max="5899" width="12.8984375" style="234" customWidth="1"/>
    <col min="5900" max="5900" width="14.19921875" style="234" customWidth="1"/>
    <col min="5901" max="5901" width="11.19921875" style="234" customWidth="1"/>
    <col min="5902" max="5902" width="11.69921875" style="234" customWidth="1"/>
    <col min="5903" max="5903" width="10.69921875" style="234" customWidth="1"/>
    <col min="5904" max="5904" width="11.5" style="234" customWidth="1"/>
    <col min="5905" max="5905" width="12.5" style="234" customWidth="1"/>
    <col min="5906" max="5906" width="12" style="234" customWidth="1"/>
    <col min="5907" max="5907" width="13" style="234" customWidth="1"/>
    <col min="5908" max="5923" width="10.59765625" style="234" customWidth="1"/>
    <col min="5924" max="5924" width="11" style="234" customWidth="1"/>
    <col min="5925" max="5925" width="10.59765625" style="234" customWidth="1"/>
    <col min="5926" max="5931" width="0" style="234" hidden="1" customWidth="1"/>
    <col min="5932" max="5932" width="13.59765625" style="234" customWidth="1"/>
    <col min="5933" max="5933" width="12.59765625" style="234" customWidth="1"/>
    <col min="5934" max="5934" width="13" style="234" customWidth="1"/>
    <col min="5935" max="5935" width="14.3984375" style="234" customWidth="1"/>
    <col min="5936" max="5937" width="9" style="234"/>
    <col min="5938" max="5938" width="12.59765625" style="234" customWidth="1"/>
    <col min="5939" max="5939" width="11.3984375" style="234" customWidth="1"/>
    <col min="5940" max="5940" width="13.69921875" style="234" customWidth="1"/>
    <col min="5941" max="5941" width="9.09765625" style="234" customWidth="1"/>
    <col min="5942" max="6144" width="9" style="234"/>
    <col min="6145" max="6145" width="1.69921875" style="234" customWidth="1"/>
    <col min="6146" max="6146" width="7.09765625" style="234" customWidth="1"/>
    <col min="6147" max="6147" width="1.69921875" style="234" customWidth="1"/>
    <col min="6148" max="6148" width="45.09765625" style="234" customWidth="1"/>
    <col min="6149" max="6149" width="34" style="234" customWidth="1"/>
    <col min="6150" max="6150" width="10.8984375" style="234" customWidth="1"/>
    <col min="6151" max="6151" width="0" style="234" hidden="1" customWidth="1"/>
    <col min="6152" max="6152" width="14.59765625" style="234" customWidth="1"/>
    <col min="6153" max="6153" width="17" style="234" customWidth="1"/>
    <col min="6154" max="6154" width="14.3984375" style="234" customWidth="1"/>
    <col min="6155" max="6155" width="12.8984375" style="234" customWidth="1"/>
    <col min="6156" max="6156" width="14.19921875" style="234" customWidth="1"/>
    <col min="6157" max="6157" width="11.19921875" style="234" customWidth="1"/>
    <col min="6158" max="6158" width="11.69921875" style="234" customWidth="1"/>
    <col min="6159" max="6159" width="10.69921875" style="234" customWidth="1"/>
    <col min="6160" max="6160" width="11.5" style="234" customWidth="1"/>
    <col min="6161" max="6161" width="12.5" style="234" customWidth="1"/>
    <col min="6162" max="6162" width="12" style="234" customWidth="1"/>
    <col min="6163" max="6163" width="13" style="234" customWidth="1"/>
    <col min="6164" max="6179" width="10.59765625" style="234" customWidth="1"/>
    <col min="6180" max="6180" width="11" style="234" customWidth="1"/>
    <col min="6181" max="6181" width="10.59765625" style="234" customWidth="1"/>
    <col min="6182" max="6187" width="0" style="234" hidden="1" customWidth="1"/>
    <col min="6188" max="6188" width="13.59765625" style="234" customWidth="1"/>
    <col min="6189" max="6189" width="12.59765625" style="234" customWidth="1"/>
    <col min="6190" max="6190" width="13" style="234" customWidth="1"/>
    <col min="6191" max="6191" width="14.3984375" style="234" customWidth="1"/>
    <col min="6192" max="6193" width="9" style="234"/>
    <col min="6194" max="6194" width="12.59765625" style="234" customWidth="1"/>
    <col min="6195" max="6195" width="11.3984375" style="234" customWidth="1"/>
    <col min="6196" max="6196" width="13.69921875" style="234" customWidth="1"/>
    <col min="6197" max="6197" width="9.09765625" style="234" customWidth="1"/>
    <col min="6198" max="6400" width="9" style="234"/>
    <col min="6401" max="6401" width="1.69921875" style="234" customWidth="1"/>
    <col min="6402" max="6402" width="7.09765625" style="234" customWidth="1"/>
    <col min="6403" max="6403" width="1.69921875" style="234" customWidth="1"/>
    <col min="6404" max="6404" width="45.09765625" style="234" customWidth="1"/>
    <col min="6405" max="6405" width="34" style="234" customWidth="1"/>
    <col min="6406" max="6406" width="10.8984375" style="234" customWidth="1"/>
    <col min="6407" max="6407" width="0" style="234" hidden="1" customWidth="1"/>
    <col min="6408" max="6408" width="14.59765625" style="234" customWidth="1"/>
    <col min="6409" max="6409" width="17" style="234" customWidth="1"/>
    <col min="6410" max="6410" width="14.3984375" style="234" customWidth="1"/>
    <col min="6411" max="6411" width="12.8984375" style="234" customWidth="1"/>
    <col min="6412" max="6412" width="14.19921875" style="234" customWidth="1"/>
    <col min="6413" max="6413" width="11.19921875" style="234" customWidth="1"/>
    <col min="6414" max="6414" width="11.69921875" style="234" customWidth="1"/>
    <col min="6415" max="6415" width="10.69921875" style="234" customWidth="1"/>
    <col min="6416" max="6416" width="11.5" style="234" customWidth="1"/>
    <col min="6417" max="6417" width="12.5" style="234" customWidth="1"/>
    <col min="6418" max="6418" width="12" style="234" customWidth="1"/>
    <col min="6419" max="6419" width="13" style="234" customWidth="1"/>
    <col min="6420" max="6435" width="10.59765625" style="234" customWidth="1"/>
    <col min="6436" max="6436" width="11" style="234" customWidth="1"/>
    <col min="6437" max="6437" width="10.59765625" style="234" customWidth="1"/>
    <col min="6438" max="6443" width="0" style="234" hidden="1" customWidth="1"/>
    <col min="6444" max="6444" width="13.59765625" style="234" customWidth="1"/>
    <col min="6445" max="6445" width="12.59765625" style="234" customWidth="1"/>
    <col min="6446" max="6446" width="13" style="234" customWidth="1"/>
    <col min="6447" max="6447" width="14.3984375" style="234" customWidth="1"/>
    <col min="6448" max="6449" width="9" style="234"/>
    <col min="6450" max="6450" width="12.59765625" style="234" customWidth="1"/>
    <col min="6451" max="6451" width="11.3984375" style="234" customWidth="1"/>
    <col min="6452" max="6452" width="13.69921875" style="234" customWidth="1"/>
    <col min="6453" max="6453" width="9.09765625" style="234" customWidth="1"/>
    <col min="6454" max="6656" width="9" style="234"/>
    <col min="6657" max="6657" width="1.69921875" style="234" customWidth="1"/>
    <col min="6658" max="6658" width="7.09765625" style="234" customWidth="1"/>
    <col min="6659" max="6659" width="1.69921875" style="234" customWidth="1"/>
    <col min="6660" max="6660" width="45.09765625" style="234" customWidth="1"/>
    <col min="6661" max="6661" width="34" style="234" customWidth="1"/>
    <col min="6662" max="6662" width="10.8984375" style="234" customWidth="1"/>
    <col min="6663" max="6663" width="0" style="234" hidden="1" customWidth="1"/>
    <col min="6664" max="6664" width="14.59765625" style="234" customWidth="1"/>
    <col min="6665" max="6665" width="17" style="234" customWidth="1"/>
    <col min="6666" max="6666" width="14.3984375" style="234" customWidth="1"/>
    <col min="6667" max="6667" width="12.8984375" style="234" customWidth="1"/>
    <col min="6668" max="6668" width="14.19921875" style="234" customWidth="1"/>
    <col min="6669" max="6669" width="11.19921875" style="234" customWidth="1"/>
    <col min="6670" max="6670" width="11.69921875" style="234" customWidth="1"/>
    <col min="6671" max="6671" width="10.69921875" style="234" customWidth="1"/>
    <col min="6672" max="6672" width="11.5" style="234" customWidth="1"/>
    <col min="6673" max="6673" width="12.5" style="234" customWidth="1"/>
    <col min="6674" max="6674" width="12" style="234" customWidth="1"/>
    <col min="6675" max="6675" width="13" style="234" customWidth="1"/>
    <col min="6676" max="6691" width="10.59765625" style="234" customWidth="1"/>
    <col min="6692" max="6692" width="11" style="234" customWidth="1"/>
    <col min="6693" max="6693" width="10.59765625" style="234" customWidth="1"/>
    <col min="6694" max="6699" width="0" style="234" hidden="1" customWidth="1"/>
    <col min="6700" max="6700" width="13.59765625" style="234" customWidth="1"/>
    <col min="6701" max="6701" width="12.59765625" style="234" customWidth="1"/>
    <col min="6702" max="6702" width="13" style="234" customWidth="1"/>
    <col min="6703" max="6703" width="14.3984375" style="234" customWidth="1"/>
    <col min="6704" max="6705" width="9" style="234"/>
    <col min="6706" max="6706" width="12.59765625" style="234" customWidth="1"/>
    <col min="6707" max="6707" width="11.3984375" style="234" customWidth="1"/>
    <col min="6708" max="6708" width="13.69921875" style="234" customWidth="1"/>
    <col min="6709" max="6709" width="9.09765625" style="234" customWidth="1"/>
    <col min="6710" max="6912" width="9" style="234"/>
    <col min="6913" max="6913" width="1.69921875" style="234" customWidth="1"/>
    <col min="6914" max="6914" width="7.09765625" style="234" customWidth="1"/>
    <col min="6915" max="6915" width="1.69921875" style="234" customWidth="1"/>
    <col min="6916" max="6916" width="45.09765625" style="234" customWidth="1"/>
    <col min="6917" max="6917" width="34" style="234" customWidth="1"/>
    <col min="6918" max="6918" width="10.8984375" style="234" customWidth="1"/>
    <col min="6919" max="6919" width="0" style="234" hidden="1" customWidth="1"/>
    <col min="6920" max="6920" width="14.59765625" style="234" customWidth="1"/>
    <col min="6921" max="6921" width="17" style="234" customWidth="1"/>
    <col min="6922" max="6922" width="14.3984375" style="234" customWidth="1"/>
    <col min="6923" max="6923" width="12.8984375" style="234" customWidth="1"/>
    <col min="6924" max="6924" width="14.19921875" style="234" customWidth="1"/>
    <col min="6925" max="6925" width="11.19921875" style="234" customWidth="1"/>
    <col min="6926" max="6926" width="11.69921875" style="234" customWidth="1"/>
    <col min="6927" max="6927" width="10.69921875" style="234" customWidth="1"/>
    <col min="6928" max="6928" width="11.5" style="234" customWidth="1"/>
    <col min="6929" max="6929" width="12.5" style="234" customWidth="1"/>
    <col min="6930" max="6930" width="12" style="234" customWidth="1"/>
    <col min="6931" max="6931" width="13" style="234" customWidth="1"/>
    <col min="6932" max="6947" width="10.59765625" style="234" customWidth="1"/>
    <col min="6948" max="6948" width="11" style="234" customWidth="1"/>
    <col min="6949" max="6949" width="10.59765625" style="234" customWidth="1"/>
    <col min="6950" max="6955" width="0" style="234" hidden="1" customWidth="1"/>
    <col min="6956" max="6956" width="13.59765625" style="234" customWidth="1"/>
    <col min="6957" max="6957" width="12.59765625" style="234" customWidth="1"/>
    <col min="6958" max="6958" width="13" style="234" customWidth="1"/>
    <col min="6959" max="6959" width="14.3984375" style="234" customWidth="1"/>
    <col min="6960" max="6961" width="9" style="234"/>
    <col min="6962" max="6962" width="12.59765625" style="234" customWidth="1"/>
    <col min="6963" max="6963" width="11.3984375" style="234" customWidth="1"/>
    <col min="6964" max="6964" width="13.69921875" style="234" customWidth="1"/>
    <col min="6965" max="6965" width="9.09765625" style="234" customWidth="1"/>
    <col min="6966" max="7168" width="9" style="234"/>
    <col min="7169" max="7169" width="1.69921875" style="234" customWidth="1"/>
    <col min="7170" max="7170" width="7.09765625" style="234" customWidth="1"/>
    <col min="7171" max="7171" width="1.69921875" style="234" customWidth="1"/>
    <col min="7172" max="7172" width="45.09765625" style="234" customWidth="1"/>
    <col min="7173" max="7173" width="34" style="234" customWidth="1"/>
    <col min="7174" max="7174" width="10.8984375" style="234" customWidth="1"/>
    <col min="7175" max="7175" width="0" style="234" hidden="1" customWidth="1"/>
    <col min="7176" max="7176" width="14.59765625" style="234" customWidth="1"/>
    <col min="7177" max="7177" width="17" style="234" customWidth="1"/>
    <col min="7178" max="7178" width="14.3984375" style="234" customWidth="1"/>
    <col min="7179" max="7179" width="12.8984375" style="234" customWidth="1"/>
    <col min="7180" max="7180" width="14.19921875" style="234" customWidth="1"/>
    <col min="7181" max="7181" width="11.19921875" style="234" customWidth="1"/>
    <col min="7182" max="7182" width="11.69921875" style="234" customWidth="1"/>
    <col min="7183" max="7183" width="10.69921875" style="234" customWidth="1"/>
    <col min="7184" max="7184" width="11.5" style="234" customWidth="1"/>
    <col min="7185" max="7185" width="12.5" style="234" customWidth="1"/>
    <col min="7186" max="7186" width="12" style="234" customWidth="1"/>
    <col min="7187" max="7187" width="13" style="234" customWidth="1"/>
    <col min="7188" max="7203" width="10.59765625" style="234" customWidth="1"/>
    <col min="7204" max="7204" width="11" style="234" customWidth="1"/>
    <col min="7205" max="7205" width="10.59765625" style="234" customWidth="1"/>
    <col min="7206" max="7211" width="0" style="234" hidden="1" customWidth="1"/>
    <col min="7212" max="7212" width="13.59765625" style="234" customWidth="1"/>
    <col min="7213" max="7213" width="12.59765625" style="234" customWidth="1"/>
    <col min="7214" max="7214" width="13" style="234" customWidth="1"/>
    <col min="7215" max="7215" width="14.3984375" style="234" customWidth="1"/>
    <col min="7216" max="7217" width="9" style="234"/>
    <col min="7218" max="7218" width="12.59765625" style="234" customWidth="1"/>
    <col min="7219" max="7219" width="11.3984375" style="234" customWidth="1"/>
    <col min="7220" max="7220" width="13.69921875" style="234" customWidth="1"/>
    <col min="7221" max="7221" width="9.09765625" style="234" customWidth="1"/>
    <col min="7222" max="7424" width="9" style="234"/>
    <col min="7425" max="7425" width="1.69921875" style="234" customWidth="1"/>
    <col min="7426" max="7426" width="7.09765625" style="234" customWidth="1"/>
    <col min="7427" max="7427" width="1.69921875" style="234" customWidth="1"/>
    <col min="7428" max="7428" width="45.09765625" style="234" customWidth="1"/>
    <col min="7429" max="7429" width="34" style="234" customWidth="1"/>
    <col min="7430" max="7430" width="10.8984375" style="234" customWidth="1"/>
    <col min="7431" max="7431" width="0" style="234" hidden="1" customWidth="1"/>
    <col min="7432" max="7432" width="14.59765625" style="234" customWidth="1"/>
    <col min="7433" max="7433" width="17" style="234" customWidth="1"/>
    <col min="7434" max="7434" width="14.3984375" style="234" customWidth="1"/>
    <col min="7435" max="7435" width="12.8984375" style="234" customWidth="1"/>
    <col min="7436" max="7436" width="14.19921875" style="234" customWidth="1"/>
    <col min="7437" max="7437" width="11.19921875" style="234" customWidth="1"/>
    <col min="7438" max="7438" width="11.69921875" style="234" customWidth="1"/>
    <col min="7439" max="7439" width="10.69921875" style="234" customWidth="1"/>
    <col min="7440" max="7440" width="11.5" style="234" customWidth="1"/>
    <col min="7441" max="7441" width="12.5" style="234" customWidth="1"/>
    <col min="7442" max="7442" width="12" style="234" customWidth="1"/>
    <col min="7443" max="7443" width="13" style="234" customWidth="1"/>
    <col min="7444" max="7459" width="10.59765625" style="234" customWidth="1"/>
    <col min="7460" max="7460" width="11" style="234" customWidth="1"/>
    <col min="7461" max="7461" width="10.59765625" style="234" customWidth="1"/>
    <col min="7462" max="7467" width="0" style="234" hidden="1" customWidth="1"/>
    <col min="7468" max="7468" width="13.59765625" style="234" customWidth="1"/>
    <col min="7469" max="7469" width="12.59765625" style="234" customWidth="1"/>
    <col min="7470" max="7470" width="13" style="234" customWidth="1"/>
    <col min="7471" max="7471" width="14.3984375" style="234" customWidth="1"/>
    <col min="7472" max="7473" width="9" style="234"/>
    <col min="7474" max="7474" width="12.59765625" style="234" customWidth="1"/>
    <col min="7475" max="7475" width="11.3984375" style="234" customWidth="1"/>
    <col min="7476" max="7476" width="13.69921875" style="234" customWidth="1"/>
    <col min="7477" max="7477" width="9.09765625" style="234" customWidth="1"/>
    <col min="7478" max="7680" width="9" style="234"/>
    <col min="7681" max="7681" width="1.69921875" style="234" customWidth="1"/>
    <col min="7682" max="7682" width="7.09765625" style="234" customWidth="1"/>
    <col min="7683" max="7683" width="1.69921875" style="234" customWidth="1"/>
    <col min="7684" max="7684" width="45.09765625" style="234" customWidth="1"/>
    <col min="7685" max="7685" width="34" style="234" customWidth="1"/>
    <col min="7686" max="7686" width="10.8984375" style="234" customWidth="1"/>
    <col min="7687" max="7687" width="0" style="234" hidden="1" customWidth="1"/>
    <col min="7688" max="7688" width="14.59765625" style="234" customWidth="1"/>
    <col min="7689" max="7689" width="17" style="234" customWidth="1"/>
    <col min="7690" max="7690" width="14.3984375" style="234" customWidth="1"/>
    <col min="7691" max="7691" width="12.8984375" style="234" customWidth="1"/>
    <col min="7692" max="7692" width="14.19921875" style="234" customWidth="1"/>
    <col min="7693" max="7693" width="11.19921875" style="234" customWidth="1"/>
    <col min="7694" max="7694" width="11.69921875" style="234" customWidth="1"/>
    <col min="7695" max="7695" width="10.69921875" style="234" customWidth="1"/>
    <col min="7696" max="7696" width="11.5" style="234" customWidth="1"/>
    <col min="7697" max="7697" width="12.5" style="234" customWidth="1"/>
    <col min="7698" max="7698" width="12" style="234" customWidth="1"/>
    <col min="7699" max="7699" width="13" style="234" customWidth="1"/>
    <col min="7700" max="7715" width="10.59765625" style="234" customWidth="1"/>
    <col min="7716" max="7716" width="11" style="234" customWidth="1"/>
    <col min="7717" max="7717" width="10.59765625" style="234" customWidth="1"/>
    <col min="7718" max="7723" width="0" style="234" hidden="1" customWidth="1"/>
    <col min="7724" max="7724" width="13.59765625" style="234" customWidth="1"/>
    <col min="7725" max="7725" width="12.59765625" style="234" customWidth="1"/>
    <col min="7726" max="7726" width="13" style="234" customWidth="1"/>
    <col min="7727" max="7727" width="14.3984375" style="234" customWidth="1"/>
    <col min="7728" max="7729" width="9" style="234"/>
    <col min="7730" max="7730" width="12.59765625" style="234" customWidth="1"/>
    <col min="7731" max="7731" width="11.3984375" style="234" customWidth="1"/>
    <col min="7732" max="7732" width="13.69921875" style="234" customWidth="1"/>
    <col min="7733" max="7733" width="9.09765625" style="234" customWidth="1"/>
    <col min="7734" max="7936" width="9" style="234"/>
    <col min="7937" max="7937" width="1.69921875" style="234" customWidth="1"/>
    <col min="7938" max="7938" width="7.09765625" style="234" customWidth="1"/>
    <col min="7939" max="7939" width="1.69921875" style="234" customWidth="1"/>
    <col min="7940" max="7940" width="45.09765625" style="234" customWidth="1"/>
    <col min="7941" max="7941" width="34" style="234" customWidth="1"/>
    <col min="7942" max="7942" width="10.8984375" style="234" customWidth="1"/>
    <col min="7943" max="7943" width="0" style="234" hidden="1" customWidth="1"/>
    <col min="7944" max="7944" width="14.59765625" style="234" customWidth="1"/>
    <col min="7945" max="7945" width="17" style="234" customWidth="1"/>
    <col min="7946" max="7946" width="14.3984375" style="234" customWidth="1"/>
    <col min="7947" max="7947" width="12.8984375" style="234" customWidth="1"/>
    <col min="7948" max="7948" width="14.19921875" style="234" customWidth="1"/>
    <col min="7949" max="7949" width="11.19921875" style="234" customWidth="1"/>
    <col min="7950" max="7950" width="11.69921875" style="234" customWidth="1"/>
    <col min="7951" max="7951" width="10.69921875" style="234" customWidth="1"/>
    <col min="7952" max="7952" width="11.5" style="234" customWidth="1"/>
    <col min="7953" max="7953" width="12.5" style="234" customWidth="1"/>
    <col min="7954" max="7954" width="12" style="234" customWidth="1"/>
    <col min="7955" max="7955" width="13" style="234" customWidth="1"/>
    <col min="7956" max="7971" width="10.59765625" style="234" customWidth="1"/>
    <col min="7972" max="7972" width="11" style="234" customWidth="1"/>
    <col min="7973" max="7973" width="10.59765625" style="234" customWidth="1"/>
    <col min="7974" max="7979" width="0" style="234" hidden="1" customWidth="1"/>
    <col min="7980" max="7980" width="13.59765625" style="234" customWidth="1"/>
    <col min="7981" max="7981" width="12.59765625" style="234" customWidth="1"/>
    <col min="7982" max="7982" width="13" style="234" customWidth="1"/>
    <col min="7983" max="7983" width="14.3984375" style="234" customWidth="1"/>
    <col min="7984" max="7985" width="9" style="234"/>
    <col min="7986" max="7986" width="12.59765625" style="234" customWidth="1"/>
    <col min="7987" max="7987" width="11.3984375" style="234" customWidth="1"/>
    <col min="7988" max="7988" width="13.69921875" style="234" customWidth="1"/>
    <col min="7989" max="7989" width="9.09765625" style="234" customWidth="1"/>
    <col min="7990" max="8192" width="9" style="234"/>
    <col min="8193" max="8193" width="1.69921875" style="234" customWidth="1"/>
    <col min="8194" max="8194" width="7.09765625" style="234" customWidth="1"/>
    <col min="8195" max="8195" width="1.69921875" style="234" customWidth="1"/>
    <col min="8196" max="8196" width="45.09765625" style="234" customWidth="1"/>
    <col min="8197" max="8197" width="34" style="234" customWidth="1"/>
    <col min="8198" max="8198" width="10.8984375" style="234" customWidth="1"/>
    <col min="8199" max="8199" width="0" style="234" hidden="1" customWidth="1"/>
    <col min="8200" max="8200" width="14.59765625" style="234" customWidth="1"/>
    <col min="8201" max="8201" width="17" style="234" customWidth="1"/>
    <col min="8202" max="8202" width="14.3984375" style="234" customWidth="1"/>
    <col min="8203" max="8203" width="12.8984375" style="234" customWidth="1"/>
    <col min="8204" max="8204" width="14.19921875" style="234" customWidth="1"/>
    <col min="8205" max="8205" width="11.19921875" style="234" customWidth="1"/>
    <col min="8206" max="8206" width="11.69921875" style="234" customWidth="1"/>
    <col min="8207" max="8207" width="10.69921875" style="234" customWidth="1"/>
    <col min="8208" max="8208" width="11.5" style="234" customWidth="1"/>
    <col min="8209" max="8209" width="12.5" style="234" customWidth="1"/>
    <col min="8210" max="8210" width="12" style="234" customWidth="1"/>
    <col min="8211" max="8211" width="13" style="234" customWidth="1"/>
    <col min="8212" max="8227" width="10.59765625" style="234" customWidth="1"/>
    <col min="8228" max="8228" width="11" style="234" customWidth="1"/>
    <col min="8229" max="8229" width="10.59765625" style="234" customWidth="1"/>
    <col min="8230" max="8235" width="0" style="234" hidden="1" customWidth="1"/>
    <col min="8236" max="8236" width="13.59765625" style="234" customWidth="1"/>
    <col min="8237" max="8237" width="12.59765625" style="234" customWidth="1"/>
    <col min="8238" max="8238" width="13" style="234" customWidth="1"/>
    <col min="8239" max="8239" width="14.3984375" style="234" customWidth="1"/>
    <col min="8240" max="8241" width="9" style="234"/>
    <col min="8242" max="8242" width="12.59765625" style="234" customWidth="1"/>
    <col min="8243" max="8243" width="11.3984375" style="234" customWidth="1"/>
    <col min="8244" max="8244" width="13.69921875" style="234" customWidth="1"/>
    <col min="8245" max="8245" width="9.09765625" style="234" customWidth="1"/>
    <col min="8246" max="8448" width="9" style="234"/>
    <col min="8449" max="8449" width="1.69921875" style="234" customWidth="1"/>
    <col min="8450" max="8450" width="7.09765625" style="234" customWidth="1"/>
    <col min="8451" max="8451" width="1.69921875" style="234" customWidth="1"/>
    <col min="8452" max="8452" width="45.09765625" style="234" customWidth="1"/>
    <col min="8453" max="8453" width="34" style="234" customWidth="1"/>
    <col min="8454" max="8454" width="10.8984375" style="234" customWidth="1"/>
    <col min="8455" max="8455" width="0" style="234" hidden="1" customWidth="1"/>
    <col min="8456" max="8456" width="14.59765625" style="234" customWidth="1"/>
    <col min="8457" max="8457" width="17" style="234" customWidth="1"/>
    <col min="8458" max="8458" width="14.3984375" style="234" customWidth="1"/>
    <col min="8459" max="8459" width="12.8984375" style="234" customWidth="1"/>
    <col min="8460" max="8460" width="14.19921875" style="234" customWidth="1"/>
    <col min="8461" max="8461" width="11.19921875" style="234" customWidth="1"/>
    <col min="8462" max="8462" width="11.69921875" style="234" customWidth="1"/>
    <col min="8463" max="8463" width="10.69921875" style="234" customWidth="1"/>
    <col min="8464" max="8464" width="11.5" style="234" customWidth="1"/>
    <col min="8465" max="8465" width="12.5" style="234" customWidth="1"/>
    <col min="8466" max="8466" width="12" style="234" customWidth="1"/>
    <col min="8467" max="8467" width="13" style="234" customWidth="1"/>
    <col min="8468" max="8483" width="10.59765625" style="234" customWidth="1"/>
    <col min="8484" max="8484" width="11" style="234" customWidth="1"/>
    <col min="8485" max="8485" width="10.59765625" style="234" customWidth="1"/>
    <col min="8486" max="8491" width="0" style="234" hidden="1" customWidth="1"/>
    <col min="8492" max="8492" width="13.59765625" style="234" customWidth="1"/>
    <col min="8493" max="8493" width="12.59765625" style="234" customWidth="1"/>
    <col min="8494" max="8494" width="13" style="234" customWidth="1"/>
    <col min="8495" max="8495" width="14.3984375" style="234" customWidth="1"/>
    <col min="8496" max="8497" width="9" style="234"/>
    <col min="8498" max="8498" width="12.59765625" style="234" customWidth="1"/>
    <col min="8499" max="8499" width="11.3984375" style="234" customWidth="1"/>
    <col min="8500" max="8500" width="13.69921875" style="234" customWidth="1"/>
    <col min="8501" max="8501" width="9.09765625" style="234" customWidth="1"/>
    <col min="8502" max="8704" width="9" style="234"/>
    <col min="8705" max="8705" width="1.69921875" style="234" customWidth="1"/>
    <col min="8706" max="8706" width="7.09765625" style="234" customWidth="1"/>
    <col min="8707" max="8707" width="1.69921875" style="234" customWidth="1"/>
    <col min="8708" max="8708" width="45.09765625" style="234" customWidth="1"/>
    <col min="8709" max="8709" width="34" style="234" customWidth="1"/>
    <col min="8710" max="8710" width="10.8984375" style="234" customWidth="1"/>
    <col min="8711" max="8711" width="0" style="234" hidden="1" customWidth="1"/>
    <col min="8712" max="8712" width="14.59765625" style="234" customWidth="1"/>
    <col min="8713" max="8713" width="17" style="234" customWidth="1"/>
    <col min="8714" max="8714" width="14.3984375" style="234" customWidth="1"/>
    <col min="8715" max="8715" width="12.8984375" style="234" customWidth="1"/>
    <col min="8716" max="8716" width="14.19921875" style="234" customWidth="1"/>
    <col min="8717" max="8717" width="11.19921875" style="234" customWidth="1"/>
    <col min="8718" max="8718" width="11.69921875" style="234" customWidth="1"/>
    <col min="8719" max="8719" width="10.69921875" style="234" customWidth="1"/>
    <col min="8720" max="8720" width="11.5" style="234" customWidth="1"/>
    <col min="8721" max="8721" width="12.5" style="234" customWidth="1"/>
    <col min="8722" max="8722" width="12" style="234" customWidth="1"/>
    <col min="8723" max="8723" width="13" style="234" customWidth="1"/>
    <col min="8724" max="8739" width="10.59765625" style="234" customWidth="1"/>
    <col min="8740" max="8740" width="11" style="234" customWidth="1"/>
    <col min="8741" max="8741" width="10.59765625" style="234" customWidth="1"/>
    <col min="8742" max="8747" width="0" style="234" hidden="1" customWidth="1"/>
    <col min="8748" max="8748" width="13.59765625" style="234" customWidth="1"/>
    <col min="8749" max="8749" width="12.59765625" style="234" customWidth="1"/>
    <col min="8750" max="8750" width="13" style="234" customWidth="1"/>
    <col min="8751" max="8751" width="14.3984375" style="234" customWidth="1"/>
    <col min="8752" max="8753" width="9" style="234"/>
    <col min="8754" max="8754" width="12.59765625" style="234" customWidth="1"/>
    <col min="8755" max="8755" width="11.3984375" style="234" customWidth="1"/>
    <col min="8756" max="8756" width="13.69921875" style="234" customWidth="1"/>
    <col min="8757" max="8757" width="9.09765625" style="234" customWidth="1"/>
    <col min="8758" max="8960" width="9" style="234"/>
    <col min="8961" max="8961" width="1.69921875" style="234" customWidth="1"/>
    <col min="8962" max="8962" width="7.09765625" style="234" customWidth="1"/>
    <col min="8963" max="8963" width="1.69921875" style="234" customWidth="1"/>
    <col min="8964" max="8964" width="45.09765625" style="234" customWidth="1"/>
    <col min="8965" max="8965" width="34" style="234" customWidth="1"/>
    <col min="8966" max="8966" width="10.8984375" style="234" customWidth="1"/>
    <col min="8967" max="8967" width="0" style="234" hidden="1" customWidth="1"/>
    <col min="8968" max="8968" width="14.59765625" style="234" customWidth="1"/>
    <col min="8969" max="8969" width="17" style="234" customWidth="1"/>
    <col min="8970" max="8970" width="14.3984375" style="234" customWidth="1"/>
    <col min="8971" max="8971" width="12.8984375" style="234" customWidth="1"/>
    <col min="8972" max="8972" width="14.19921875" style="234" customWidth="1"/>
    <col min="8973" max="8973" width="11.19921875" style="234" customWidth="1"/>
    <col min="8974" max="8974" width="11.69921875" style="234" customWidth="1"/>
    <col min="8975" max="8975" width="10.69921875" style="234" customWidth="1"/>
    <col min="8976" max="8976" width="11.5" style="234" customWidth="1"/>
    <col min="8977" max="8977" width="12.5" style="234" customWidth="1"/>
    <col min="8978" max="8978" width="12" style="234" customWidth="1"/>
    <col min="8979" max="8979" width="13" style="234" customWidth="1"/>
    <col min="8980" max="8995" width="10.59765625" style="234" customWidth="1"/>
    <col min="8996" max="8996" width="11" style="234" customWidth="1"/>
    <col min="8997" max="8997" width="10.59765625" style="234" customWidth="1"/>
    <col min="8998" max="9003" width="0" style="234" hidden="1" customWidth="1"/>
    <col min="9004" max="9004" width="13.59765625" style="234" customWidth="1"/>
    <col min="9005" max="9005" width="12.59765625" style="234" customWidth="1"/>
    <col min="9006" max="9006" width="13" style="234" customWidth="1"/>
    <col min="9007" max="9007" width="14.3984375" style="234" customWidth="1"/>
    <col min="9008" max="9009" width="9" style="234"/>
    <col min="9010" max="9010" width="12.59765625" style="234" customWidth="1"/>
    <col min="9011" max="9011" width="11.3984375" style="234" customWidth="1"/>
    <col min="9012" max="9012" width="13.69921875" style="234" customWidth="1"/>
    <col min="9013" max="9013" width="9.09765625" style="234" customWidth="1"/>
    <col min="9014" max="9216" width="9" style="234"/>
    <col min="9217" max="9217" width="1.69921875" style="234" customWidth="1"/>
    <col min="9218" max="9218" width="7.09765625" style="234" customWidth="1"/>
    <col min="9219" max="9219" width="1.69921875" style="234" customWidth="1"/>
    <col min="9220" max="9220" width="45.09765625" style="234" customWidth="1"/>
    <col min="9221" max="9221" width="34" style="234" customWidth="1"/>
    <col min="9222" max="9222" width="10.8984375" style="234" customWidth="1"/>
    <col min="9223" max="9223" width="0" style="234" hidden="1" customWidth="1"/>
    <col min="9224" max="9224" width="14.59765625" style="234" customWidth="1"/>
    <col min="9225" max="9225" width="17" style="234" customWidth="1"/>
    <col min="9226" max="9226" width="14.3984375" style="234" customWidth="1"/>
    <col min="9227" max="9227" width="12.8984375" style="234" customWidth="1"/>
    <col min="9228" max="9228" width="14.19921875" style="234" customWidth="1"/>
    <col min="9229" max="9229" width="11.19921875" style="234" customWidth="1"/>
    <col min="9230" max="9230" width="11.69921875" style="234" customWidth="1"/>
    <col min="9231" max="9231" width="10.69921875" style="234" customWidth="1"/>
    <col min="9232" max="9232" width="11.5" style="234" customWidth="1"/>
    <col min="9233" max="9233" width="12.5" style="234" customWidth="1"/>
    <col min="9234" max="9234" width="12" style="234" customWidth="1"/>
    <col min="9235" max="9235" width="13" style="234" customWidth="1"/>
    <col min="9236" max="9251" width="10.59765625" style="234" customWidth="1"/>
    <col min="9252" max="9252" width="11" style="234" customWidth="1"/>
    <col min="9253" max="9253" width="10.59765625" style="234" customWidth="1"/>
    <col min="9254" max="9259" width="0" style="234" hidden="1" customWidth="1"/>
    <col min="9260" max="9260" width="13.59765625" style="234" customWidth="1"/>
    <col min="9261" max="9261" width="12.59765625" style="234" customWidth="1"/>
    <col min="9262" max="9262" width="13" style="234" customWidth="1"/>
    <col min="9263" max="9263" width="14.3984375" style="234" customWidth="1"/>
    <col min="9264" max="9265" width="9" style="234"/>
    <col min="9266" max="9266" width="12.59765625" style="234" customWidth="1"/>
    <col min="9267" max="9267" width="11.3984375" style="234" customWidth="1"/>
    <col min="9268" max="9268" width="13.69921875" style="234" customWidth="1"/>
    <col min="9269" max="9269" width="9.09765625" style="234" customWidth="1"/>
    <col min="9270" max="9472" width="9" style="234"/>
    <col min="9473" max="9473" width="1.69921875" style="234" customWidth="1"/>
    <col min="9474" max="9474" width="7.09765625" style="234" customWidth="1"/>
    <col min="9475" max="9475" width="1.69921875" style="234" customWidth="1"/>
    <col min="9476" max="9476" width="45.09765625" style="234" customWidth="1"/>
    <col min="9477" max="9477" width="34" style="234" customWidth="1"/>
    <col min="9478" max="9478" width="10.8984375" style="234" customWidth="1"/>
    <col min="9479" max="9479" width="0" style="234" hidden="1" customWidth="1"/>
    <col min="9480" max="9480" width="14.59765625" style="234" customWidth="1"/>
    <col min="9481" max="9481" width="17" style="234" customWidth="1"/>
    <col min="9482" max="9482" width="14.3984375" style="234" customWidth="1"/>
    <col min="9483" max="9483" width="12.8984375" style="234" customWidth="1"/>
    <col min="9484" max="9484" width="14.19921875" style="234" customWidth="1"/>
    <col min="9485" max="9485" width="11.19921875" style="234" customWidth="1"/>
    <col min="9486" max="9486" width="11.69921875" style="234" customWidth="1"/>
    <col min="9487" max="9487" width="10.69921875" style="234" customWidth="1"/>
    <col min="9488" max="9488" width="11.5" style="234" customWidth="1"/>
    <col min="9489" max="9489" width="12.5" style="234" customWidth="1"/>
    <col min="9490" max="9490" width="12" style="234" customWidth="1"/>
    <col min="9491" max="9491" width="13" style="234" customWidth="1"/>
    <col min="9492" max="9507" width="10.59765625" style="234" customWidth="1"/>
    <col min="9508" max="9508" width="11" style="234" customWidth="1"/>
    <col min="9509" max="9509" width="10.59765625" style="234" customWidth="1"/>
    <col min="9510" max="9515" width="0" style="234" hidden="1" customWidth="1"/>
    <col min="9516" max="9516" width="13.59765625" style="234" customWidth="1"/>
    <col min="9517" max="9517" width="12.59765625" style="234" customWidth="1"/>
    <col min="9518" max="9518" width="13" style="234" customWidth="1"/>
    <col min="9519" max="9519" width="14.3984375" style="234" customWidth="1"/>
    <col min="9520" max="9521" width="9" style="234"/>
    <col min="9522" max="9522" width="12.59765625" style="234" customWidth="1"/>
    <col min="9523" max="9523" width="11.3984375" style="234" customWidth="1"/>
    <col min="9524" max="9524" width="13.69921875" style="234" customWidth="1"/>
    <col min="9525" max="9525" width="9.09765625" style="234" customWidth="1"/>
    <col min="9526" max="9728" width="9" style="234"/>
    <col min="9729" max="9729" width="1.69921875" style="234" customWidth="1"/>
    <col min="9730" max="9730" width="7.09765625" style="234" customWidth="1"/>
    <col min="9731" max="9731" width="1.69921875" style="234" customWidth="1"/>
    <col min="9732" max="9732" width="45.09765625" style="234" customWidth="1"/>
    <col min="9733" max="9733" width="34" style="234" customWidth="1"/>
    <col min="9734" max="9734" width="10.8984375" style="234" customWidth="1"/>
    <col min="9735" max="9735" width="0" style="234" hidden="1" customWidth="1"/>
    <col min="9736" max="9736" width="14.59765625" style="234" customWidth="1"/>
    <col min="9737" max="9737" width="17" style="234" customWidth="1"/>
    <col min="9738" max="9738" width="14.3984375" style="234" customWidth="1"/>
    <col min="9739" max="9739" width="12.8984375" style="234" customWidth="1"/>
    <col min="9740" max="9740" width="14.19921875" style="234" customWidth="1"/>
    <col min="9741" max="9741" width="11.19921875" style="234" customWidth="1"/>
    <col min="9742" max="9742" width="11.69921875" style="234" customWidth="1"/>
    <col min="9743" max="9743" width="10.69921875" style="234" customWidth="1"/>
    <col min="9744" max="9744" width="11.5" style="234" customWidth="1"/>
    <col min="9745" max="9745" width="12.5" style="234" customWidth="1"/>
    <col min="9746" max="9746" width="12" style="234" customWidth="1"/>
    <col min="9747" max="9747" width="13" style="234" customWidth="1"/>
    <col min="9748" max="9763" width="10.59765625" style="234" customWidth="1"/>
    <col min="9764" max="9764" width="11" style="234" customWidth="1"/>
    <col min="9765" max="9765" width="10.59765625" style="234" customWidth="1"/>
    <col min="9766" max="9771" width="0" style="234" hidden="1" customWidth="1"/>
    <col min="9772" max="9772" width="13.59765625" style="234" customWidth="1"/>
    <col min="9773" max="9773" width="12.59765625" style="234" customWidth="1"/>
    <col min="9774" max="9774" width="13" style="234" customWidth="1"/>
    <col min="9775" max="9775" width="14.3984375" style="234" customWidth="1"/>
    <col min="9776" max="9777" width="9" style="234"/>
    <col min="9778" max="9778" width="12.59765625" style="234" customWidth="1"/>
    <col min="9779" max="9779" width="11.3984375" style="234" customWidth="1"/>
    <col min="9780" max="9780" width="13.69921875" style="234" customWidth="1"/>
    <col min="9781" max="9781" width="9.09765625" style="234" customWidth="1"/>
    <col min="9782" max="9984" width="9" style="234"/>
    <col min="9985" max="9985" width="1.69921875" style="234" customWidth="1"/>
    <col min="9986" max="9986" width="7.09765625" style="234" customWidth="1"/>
    <col min="9987" max="9987" width="1.69921875" style="234" customWidth="1"/>
    <col min="9988" max="9988" width="45.09765625" style="234" customWidth="1"/>
    <col min="9989" max="9989" width="34" style="234" customWidth="1"/>
    <col min="9990" max="9990" width="10.8984375" style="234" customWidth="1"/>
    <col min="9991" max="9991" width="0" style="234" hidden="1" customWidth="1"/>
    <col min="9992" max="9992" width="14.59765625" style="234" customWidth="1"/>
    <col min="9993" max="9993" width="17" style="234" customWidth="1"/>
    <col min="9994" max="9994" width="14.3984375" style="234" customWidth="1"/>
    <col min="9995" max="9995" width="12.8984375" style="234" customWidth="1"/>
    <col min="9996" max="9996" width="14.19921875" style="234" customWidth="1"/>
    <col min="9997" max="9997" width="11.19921875" style="234" customWidth="1"/>
    <col min="9998" max="9998" width="11.69921875" style="234" customWidth="1"/>
    <col min="9999" max="9999" width="10.69921875" style="234" customWidth="1"/>
    <col min="10000" max="10000" width="11.5" style="234" customWidth="1"/>
    <col min="10001" max="10001" width="12.5" style="234" customWidth="1"/>
    <col min="10002" max="10002" width="12" style="234" customWidth="1"/>
    <col min="10003" max="10003" width="13" style="234" customWidth="1"/>
    <col min="10004" max="10019" width="10.59765625" style="234" customWidth="1"/>
    <col min="10020" max="10020" width="11" style="234" customWidth="1"/>
    <col min="10021" max="10021" width="10.59765625" style="234" customWidth="1"/>
    <col min="10022" max="10027" width="0" style="234" hidden="1" customWidth="1"/>
    <col min="10028" max="10028" width="13.59765625" style="234" customWidth="1"/>
    <col min="10029" max="10029" width="12.59765625" style="234" customWidth="1"/>
    <col min="10030" max="10030" width="13" style="234" customWidth="1"/>
    <col min="10031" max="10031" width="14.3984375" style="234" customWidth="1"/>
    <col min="10032" max="10033" width="9" style="234"/>
    <col min="10034" max="10034" width="12.59765625" style="234" customWidth="1"/>
    <col min="10035" max="10035" width="11.3984375" style="234" customWidth="1"/>
    <col min="10036" max="10036" width="13.69921875" style="234" customWidth="1"/>
    <col min="10037" max="10037" width="9.09765625" style="234" customWidth="1"/>
    <col min="10038" max="10240" width="9" style="234"/>
    <col min="10241" max="10241" width="1.69921875" style="234" customWidth="1"/>
    <col min="10242" max="10242" width="7.09765625" style="234" customWidth="1"/>
    <col min="10243" max="10243" width="1.69921875" style="234" customWidth="1"/>
    <col min="10244" max="10244" width="45.09765625" style="234" customWidth="1"/>
    <col min="10245" max="10245" width="34" style="234" customWidth="1"/>
    <col min="10246" max="10246" width="10.8984375" style="234" customWidth="1"/>
    <col min="10247" max="10247" width="0" style="234" hidden="1" customWidth="1"/>
    <col min="10248" max="10248" width="14.59765625" style="234" customWidth="1"/>
    <col min="10249" max="10249" width="17" style="234" customWidth="1"/>
    <col min="10250" max="10250" width="14.3984375" style="234" customWidth="1"/>
    <col min="10251" max="10251" width="12.8984375" style="234" customWidth="1"/>
    <col min="10252" max="10252" width="14.19921875" style="234" customWidth="1"/>
    <col min="10253" max="10253" width="11.19921875" style="234" customWidth="1"/>
    <col min="10254" max="10254" width="11.69921875" style="234" customWidth="1"/>
    <col min="10255" max="10255" width="10.69921875" style="234" customWidth="1"/>
    <col min="10256" max="10256" width="11.5" style="234" customWidth="1"/>
    <col min="10257" max="10257" width="12.5" style="234" customWidth="1"/>
    <col min="10258" max="10258" width="12" style="234" customWidth="1"/>
    <col min="10259" max="10259" width="13" style="234" customWidth="1"/>
    <col min="10260" max="10275" width="10.59765625" style="234" customWidth="1"/>
    <col min="10276" max="10276" width="11" style="234" customWidth="1"/>
    <col min="10277" max="10277" width="10.59765625" style="234" customWidth="1"/>
    <col min="10278" max="10283" width="0" style="234" hidden="1" customWidth="1"/>
    <col min="10284" max="10284" width="13.59765625" style="234" customWidth="1"/>
    <col min="10285" max="10285" width="12.59765625" style="234" customWidth="1"/>
    <col min="10286" max="10286" width="13" style="234" customWidth="1"/>
    <col min="10287" max="10287" width="14.3984375" style="234" customWidth="1"/>
    <col min="10288" max="10289" width="9" style="234"/>
    <col min="10290" max="10290" width="12.59765625" style="234" customWidth="1"/>
    <col min="10291" max="10291" width="11.3984375" style="234" customWidth="1"/>
    <col min="10292" max="10292" width="13.69921875" style="234" customWidth="1"/>
    <col min="10293" max="10293" width="9.09765625" style="234" customWidth="1"/>
    <col min="10294" max="10496" width="9" style="234"/>
    <col min="10497" max="10497" width="1.69921875" style="234" customWidth="1"/>
    <col min="10498" max="10498" width="7.09765625" style="234" customWidth="1"/>
    <col min="10499" max="10499" width="1.69921875" style="234" customWidth="1"/>
    <col min="10500" max="10500" width="45.09765625" style="234" customWidth="1"/>
    <col min="10501" max="10501" width="34" style="234" customWidth="1"/>
    <col min="10502" max="10502" width="10.8984375" style="234" customWidth="1"/>
    <col min="10503" max="10503" width="0" style="234" hidden="1" customWidth="1"/>
    <col min="10504" max="10504" width="14.59765625" style="234" customWidth="1"/>
    <col min="10505" max="10505" width="17" style="234" customWidth="1"/>
    <col min="10506" max="10506" width="14.3984375" style="234" customWidth="1"/>
    <col min="10507" max="10507" width="12.8984375" style="234" customWidth="1"/>
    <col min="10508" max="10508" width="14.19921875" style="234" customWidth="1"/>
    <col min="10509" max="10509" width="11.19921875" style="234" customWidth="1"/>
    <col min="10510" max="10510" width="11.69921875" style="234" customWidth="1"/>
    <col min="10511" max="10511" width="10.69921875" style="234" customWidth="1"/>
    <col min="10512" max="10512" width="11.5" style="234" customWidth="1"/>
    <col min="10513" max="10513" width="12.5" style="234" customWidth="1"/>
    <col min="10514" max="10514" width="12" style="234" customWidth="1"/>
    <col min="10515" max="10515" width="13" style="234" customWidth="1"/>
    <col min="10516" max="10531" width="10.59765625" style="234" customWidth="1"/>
    <col min="10532" max="10532" width="11" style="234" customWidth="1"/>
    <col min="10533" max="10533" width="10.59765625" style="234" customWidth="1"/>
    <col min="10534" max="10539" width="0" style="234" hidden="1" customWidth="1"/>
    <col min="10540" max="10540" width="13.59765625" style="234" customWidth="1"/>
    <col min="10541" max="10541" width="12.59765625" style="234" customWidth="1"/>
    <col min="10542" max="10542" width="13" style="234" customWidth="1"/>
    <col min="10543" max="10543" width="14.3984375" style="234" customWidth="1"/>
    <col min="10544" max="10545" width="9" style="234"/>
    <col min="10546" max="10546" width="12.59765625" style="234" customWidth="1"/>
    <col min="10547" max="10547" width="11.3984375" style="234" customWidth="1"/>
    <col min="10548" max="10548" width="13.69921875" style="234" customWidth="1"/>
    <col min="10549" max="10549" width="9.09765625" style="234" customWidth="1"/>
    <col min="10550" max="10752" width="9" style="234"/>
    <col min="10753" max="10753" width="1.69921875" style="234" customWidth="1"/>
    <col min="10754" max="10754" width="7.09765625" style="234" customWidth="1"/>
    <col min="10755" max="10755" width="1.69921875" style="234" customWidth="1"/>
    <col min="10756" max="10756" width="45.09765625" style="234" customWidth="1"/>
    <col min="10757" max="10757" width="34" style="234" customWidth="1"/>
    <col min="10758" max="10758" width="10.8984375" style="234" customWidth="1"/>
    <col min="10759" max="10759" width="0" style="234" hidden="1" customWidth="1"/>
    <col min="10760" max="10760" width="14.59765625" style="234" customWidth="1"/>
    <col min="10761" max="10761" width="17" style="234" customWidth="1"/>
    <col min="10762" max="10762" width="14.3984375" style="234" customWidth="1"/>
    <col min="10763" max="10763" width="12.8984375" style="234" customWidth="1"/>
    <col min="10764" max="10764" width="14.19921875" style="234" customWidth="1"/>
    <col min="10765" max="10765" width="11.19921875" style="234" customWidth="1"/>
    <col min="10766" max="10766" width="11.69921875" style="234" customWidth="1"/>
    <col min="10767" max="10767" width="10.69921875" style="234" customWidth="1"/>
    <col min="10768" max="10768" width="11.5" style="234" customWidth="1"/>
    <col min="10769" max="10769" width="12.5" style="234" customWidth="1"/>
    <col min="10770" max="10770" width="12" style="234" customWidth="1"/>
    <col min="10771" max="10771" width="13" style="234" customWidth="1"/>
    <col min="10772" max="10787" width="10.59765625" style="234" customWidth="1"/>
    <col min="10788" max="10788" width="11" style="234" customWidth="1"/>
    <col min="10789" max="10789" width="10.59765625" style="234" customWidth="1"/>
    <col min="10790" max="10795" width="0" style="234" hidden="1" customWidth="1"/>
    <col min="10796" max="10796" width="13.59765625" style="234" customWidth="1"/>
    <col min="10797" max="10797" width="12.59765625" style="234" customWidth="1"/>
    <col min="10798" max="10798" width="13" style="234" customWidth="1"/>
    <col min="10799" max="10799" width="14.3984375" style="234" customWidth="1"/>
    <col min="10800" max="10801" width="9" style="234"/>
    <col min="10802" max="10802" width="12.59765625" style="234" customWidth="1"/>
    <col min="10803" max="10803" width="11.3984375" style="234" customWidth="1"/>
    <col min="10804" max="10804" width="13.69921875" style="234" customWidth="1"/>
    <col min="10805" max="10805" width="9.09765625" style="234" customWidth="1"/>
    <col min="10806" max="11008" width="9" style="234"/>
    <col min="11009" max="11009" width="1.69921875" style="234" customWidth="1"/>
    <col min="11010" max="11010" width="7.09765625" style="234" customWidth="1"/>
    <col min="11011" max="11011" width="1.69921875" style="234" customWidth="1"/>
    <col min="11012" max="11012" width="45.09765625" style="234" customWidth="1"/>
    <col min="11013" max="11013" width="34" style="234" customWidth="1"/>
    <col min="11014" max="11014" width="10.8984375" style="234" customWidth="1"/>
    <col min="11015" max="11015" width="0" style="234" hidden="1" customWidth="1"/>
    <col min="11016" max="11016" width="14.59765625" style="234" customWidth="1"/>
    <col min="11017" max="11017" width="17" style="234" customWidth="1"/>
    <col min="11018" max="11018" width="14.3984375" style="234" customWidth="1"/>
    <col min="11019" max="11019" width="12.8984375" style="234" customWidth="1"/>
    <col min="11020" max="11020" width="14.19921875" style="234" customWidth="1"/>
    <col min="11021" max="11021" width="11.19921875" style="234" customWidth="1"/>
    <col min="11022" max="11022" width="11.69921875" style="234" customWidth="1"/>
    <col min="11023" max="11023" width="10.69921875" style="234" customWidth="1"/>
    <col min="11024" max="11024" width="11.5" style="234" customWidth="1"/>
    <col min="11025" max="11025" width="12.5" style="234" customWidth="1"/>
    <col min="11026" max="11026" width="12" style="234" customWidth="1"/>
    <col min="11027" max="11027" width="13" style="234" customWidth="1"/>
    <col min="11028" max="11043" width="10.59765625" style="234" customWidth="1"/>
    <col min="11044" max="11044" width="11" style="234" customWidth="1"/>
    <col min="11045" max="11045" width="10.59765625" style="234" customWidth="1"/>
    <col min="11046" max="11051" width="0" style="234" hidden="1" customWidth="1"/>
    <col min="11052" max="11052" width="13.59765625" style="234" customWidth="1"/>
    <col min="11053" max="11053" width="12.59765625" style="234" customWidth="1"/>
    <col min="11054" max="11054" width="13" style="234" customWidth="1"/>
    <col min="11055" max="11055" width="14.3984375" style="234" customWidth="1"/>
    <col min="11056" max="11057" width="9" style="234"/>
    <col min="11058" max="11058" width="12.59765625" style="234" customWidth="1"/>
    <col min="11059" max="11059" width="11.3984375" style="234" customWidth="1"/>
    <col min="11060" max="11060" width="13.69921875" style="234" customWidth="1"/>
    <col min="11061" max="11061" width="9.09765625" style="234" customWidth="1"/>
    <col min="11062" max="11264" width="9" style="234"/>
    <col min="11265" max="11265" width="1.69921875" style="234" customWidth="1"/>
    <col min="11266" max="11266" width="7.09765625" style="234" customWidth="1"/>
    <col min="11267" max="11267" width="1.69921875" style="234" customWidth="1"/>
    <col min="11268" max="11268" width="45.09765625" style="234" customWidth="1"/>
    <col min="11269" max="11269" width="34" style="234" customWidth="1"/>
    <col min="11270" max="11270" width="10.8984375" style="234" customWidth="1"/>
    <col min="11271" max="11271" width="0" style="234" hidden="1" customWidth="1"/>
    <col min="11272" max="11272" width="14.59765625" style="234" customWidth="1"/>
    <col min="11273" max="11273" width="17" style="234" customWidth="1"/>
    <col min="11274" max="11274" width="14.3984375" style="234" customWidth="1"/>
    <col min="11275" max="11275" width="12.8984375" style="234" customWidth="1"/>
    <col min="11276" max="11276" width="14.19921875" style="234" customWidth="1"/>
    <col min="11277" max="11277" width="11.19921875" style="234" customWidth="1"/>
    <col min="11278" max="11278" width="11.69921875" style="234" customWidth="1"/>
    <col min="11279" max="11279" width="10.69921875" style="234" customWidth="1"/>
    <col min="11280" max="11280" width="11.5" style="234" customWidth="1"/>
    <col min="11281" max="11281" width="12.5" style="234" customWidth="1"/>
    <col min="11282" max="11282" width="12" style="234" customWidth="1"/>
    <col min="11283" max="11283" width="13" style="234" customWidth="1"/>
    <col min="11284" max="11299" width="10.59765625" style="234" customWidth="1"/>
    <col min="11300" max="11300" width="11" style="234" customWidth="1"/>
    <col min="11301" max="11301" width="10.59765625" style="234" customWidth="1"/>
    <col min="11302" max="11307" width="0" style="234" hidden="1" customWidth="1"/>
    <col min="11308" max="11308" width="13.59765625" style="234" customWidth="1"/>
    <col min="11309" max="11309" width="12.59765625" style="234" customWidth="1"/>
    <col min="11310" max="11310" width="13" style="234" customWidth="1"/>
    <col min="11311" max="11311" width="14.3984375" style="234" customWidth="1"/>
    <col min="11312" max="11313" width="9" style="234"/>
    <col min="11314" max="11314" width="12.59765625" style="234" customWidth="1"/>
    <col min="11315" max="11315" width="11.3984375" style="234" customWidth="1"/>
    <col min="11316" max="11316" width="13.69921875" style="234" customWidth="1"/>
    <col min="11317" max="11317" width="9.09765625" style="234" customWidth="1"/>
    <col min="11318" max="11520" width="9" style="234"/>
    <col min="11521" max="11521" width="1.69921875" style="234" customWidth="1"/>
    <col min="11522" max="11522" width="7.09765625" style="234" customWidth="1"/>
    <col min="11523" max="11523" width="1.69921875" style="234" customWidth="1"/>
    <col min="11524" max="11524" width="45.09765625" style="234" customWidth="1"/>
    <col min="11525" max="11525" width="34" style="234" customWidth="1"/>
    <col min="11526" max="11526" width="10.8984375" style="234" customWidth="1"/>
    <col min="11527" max="11527" width="0" style="234" hidden="1" customWidth="1"/>
    <col min="11528" max="11528" width="14.59765625" style="234" customWidth="1"/>
    <col min="11529" max="11529" width="17" style="234" customWidth="1"/>
    <col min="11530" max="11530" width="14.3984375" style="234" customWidth="1"/>
    <col min="11531" max="11531" width="12.8984375" style="234" customWidth="1"/>
    <col min="11532" max="11532" width="14.19921875" style="234" customWidth="1"/>
    <col min="11533" max="11533" width="11.19921875" style="234" customWidth="1"/>
    <col min="11534" max="11534" width="11.69921875" style="234" customWidth="1"/>
    <col min="11535" max="11535" width="10.69921875" style="234" customWidth="1"/>
    <col min="11536" max="11536" width="11.5" style="234" customWidth="1"/>
    <col min="11537" max="11537" width="12.5" style="234" customWidth="1"/>
    <col min="11538" max="11538" width="12" style="234" customWidth="1"/>
    <col min="11539" max="11539" width="13" style="234" customWidth="1"/>
    <col min="11540" max="11555" width="10.59765625" style="234" customWidth="1"/>
    <col min="11556" max="11556" width="11" style="234" customWidth="1"/>
    <col min="11557" max="11557" width="10.59765625" style="234" customWidth="1"/>
    <col min="11558" max="11563" width="0" style="234" hidden="1" customWidth="1"/>
    <col min="11564" max="11564" width="13.59765625" style="234" customWidth="1"/>
    <col min="11565" max="11565" width="12.59765625" style="234" customWidth="1"/>
    <col min="11566" max="11566" width="13" style="234" customWidth="1"/>
    <col min="11567" max="11567" width="14.3984375" style="234" customWidth="1"/>
    <col min="11568" max="11569" width="9" style="234"/>
    <col min="11570" max="11570" width="12.59765625" style="234" customWidth="1"/>
    <col min="11571" max="11571" width="11.3984375" style="234" customWidth="1"/>
    <col min="11572" max="11572" width="13.69921875" style="234" customWidth="1"/>
    <col min="11573" max="11573" width="9.09765625" style="234" customWidth="1"/>
    <col min="11574" max="11776" width="9" style="234"/>
    <col min="11777" max="11777" width="1.69921875" style="234" customWidth="1"/>
    <col min="11778" max="11778" width="7.09765625" style="234" customWidth="1"/>
    <col min="11779" max="11779" width="1.69921875" style="234" customWidth="1"/>
    <col min="11780" max="11780" width="45.09765625" style="234" customWidth="1"/>
    <col min="11781" max="11781" width="34" style="234" customWidth="1"/>
    <col min="11782" max="11782" width="10.8984375" style="234" customWidth="1"/>
    <col min="11783" max="11783" width="0" style="234" hidden="1" customWidth="1"/>
    <col min="11784" max="11784" width="14.59765625" style="234" customWidth="1"/>
    <col min="11785" max="11785" width="17" style="234" customWidth="1"/>
    <col min="11786" max="11786" width="14.3984375" style="234" customWidth="1"/>
    <col min="11787" max="11787" width="12.8984375" style="234" customWidth="1"/>
    <col min="11788" max="11788" width="14.19921875" style="234" customWidth="1"/>
    <col min="11789" max="11789" width="11.19921875" style="234" customWidth="1"/>
    <col min="11790" max="11790" width="11.69921875" style="234" customWidth="1"/>
    <col min="11791" max="11791" width="10.69921875" style="234" customWidth="1"/>
    <col min="11792" max="11792" width="11.5" style="234" customWidth="1"/>
    <col min="11793" max="11793" width="12.5" style="234" customWidth="1"/>
    <col min="11794" max="11794" width="12" style="234" customWidth="1"/>
    <col min="11795" max="11795" width="13" style="234" customWidth="1"/>
    <col min="11796" max="11811" width="10.59765625" style="234" customWidth="1"/>
    <col min="11812" max="11812" width="11" style="234" customWidth="1"/>
    <col min="11813" max="11813" width="10.59765625" style="234" customWidth="1"/>
    <col min="11814" max="11819" width="0" style="234" hidden="1" customWidth="1"/>
    <col min="11820" max="11820" width="13.59765625" style="234" customWidth="1"/>
    <col min="11821" max="11821" width="12.59765625" style="234" customWidth="1"/>
    <col min="11822" max="11822" width="13" style="234" customWidth="1"/>
    <col min="11823" max="11823" width="14.3984375" style="234" customWidth="1"/>
    <col min="11824" max="11825" width="9" style="234"/>
    <col min="11826" max="11826" width="12.59765625" style="234" customWidth="1"/>
    <col min="11827" max="11827" width="11.3984375" style="234" customWidth="1"/>
    <col min="11828" max="11828" width="13.69921875" style="234" customWidth="1"/>
    <col min="11829" max="11829" width="9.09765625" style="234" customWidth="1"/>
    <col min="11830" max="12032" width="9" style="234"/>
    <col min="12033" max="12033" width="1.69921875" style="234" customWidth="1"/>
    <col min="12034" max="12034" width="7.09765625" style="234" customWidth="1"/>
    <col min="12035" max="12035" width="1.69921875" style="234" customWidth="1"/>
    <col min="12036" max="12036" width="45.09765625" style="234" customWidth="1"/>
    <col min="12037" max="12037" width="34" style="234" customWidth="1"/>
    <col min="12038" max="12038" width="10.8984375" style="234" customWidth="1"/>
    <col min="12039" max="12039" width="0" style="234" hidden="1" customWidth="1"/>
    <col min="12040" max="12040" width="14.59765625" style="234" customWidth="1"/>
    <col min="12041" max="12041" width="17" style="234" customWidth="1"/>
    <col min="12042" max="12042" width="14.3984375" style="234" customWidth="1"/>
    <col min="12043" max="12043" width="12.8984375" style="234" customWidth="1"/>
    <col min="12044" max="12044" width="14.19921875" style="234" customWidth="1"/>
    <col min="12045" max="12045" width="11.19921875" style="234" customWidth="1"/>
    <col min="12046" max="12046" width="11.69921875" style="234" customWidth="1"/>
    <col min="12047" max="12047" width="10.69921875" style="234" customWidth="1"/>
    <col min="12048" max="12048" width="11.5" style="234" customWidth="1"/>
    <col min="12049" max="12049" width="12.5" style="234" customWidth="1"/>
    <col min="12050" max="12050" width="12" style="234" customWidth="1"/>
    <col min="12051" max="12051" width="13" style="234" customWidth="1"/>
    <col min="12052" max="12067" width="10.59765625" style="234" customWidth="1"/>
    <col min="12068" max="12068" width="11" style="234" customWidth="1"/>
    <col min="12069" max="12069" width="10.59765625" style="234" customWidth="1"/>
    <col min="12070" max="12075" width="0" style="234" hidden="1" customWidth="1"/>
    <col min="12076" max="12076" width="13.59765625" style="234" customWidth="1"/>
    <col min="12077" max="12077" width="12.59765625" style="234" customWidth="1"/>
    <col min="12078" max="12078" width="13" style="234" customWidth="1"/>
    <col min="12079" max="12079" width="14.3984375" style="234" customWidth="1"/>
    <col min="12080" max="12081" width="9" style="234"/>
    <col min="12082" max="12082" width="12.59765625" style="234" customWidth="1"/>
    <col min="12083" max="12083" width="11.3984375" style="234" customWidth="1"/>
    <col min="12084" max="12084" width="13.69921875" style="234" customWidth="1"/>
    <col min="12085" max="12085" width="9.09765625" style="234" customWidth="1"/>
    <col min="12086" max="12288" width="9" style="234"/>
    <col min="12289" max="12289" width="1.69921875" style="234" customWidth="1"/>
    <col min="12290" max="12290" width="7.09765625" style="234" customWidth="1"/>
    <col min="12291" max="12291" width="1.69921875" style="234" customWidth="1"/>
    <col min="12292" max="12292" width="45.09765625" style="234" customWidth="1"/>
    <col min="12293" max="12293" width="34" style="234" customWidth="1"/>
    <col min="12294" max="12294" width="10.8984375" style="234" customWidth="1"/>
    <col min="12295" max="12295" width="0" style="234" hidden="1" customWidth="1"/>
    <col min="12296" max="12296" width="14.59765625" style="234" customWidth="1"/>
    <col min="12297" max="12297" width="17" style="234" customWidth="1"/>
    <col min="12298" max="12298" width="14.3984375" style="234" customWidth="1"/>
    <col min="12299" max="12299" width="12.8984375" style="234" customWidth="1"/>
    <col min="12300" max="12300" width="14.19921875" style="234" customWidth="1"/>
    <col min="12301" max="12301" width="11.19921875" style="234" customWidth="1"/>
    <col min="12302" max="12302" width="11.69921875" style="234" customWidth="1"/>
    <col min="12303" max="12303" width="10.69921875" style="234" customWidth="1"/>
    <col min="12304" max="12304" width="11.5" style="234" customWidth="1"/>
    <col min="12305" max="12305" width="12.5" style="234" customWidth="1"/>
    <col min="12306" max="12306" width="12" style="234" customWidth="1"/>
    <col min="12307" max="12307" width="13" style="234" customWidth="1"/>
    <col min="12308" max="12323" width="10.59765625" style="234" customWidth="1"/>
    <col min="12324" max="12324" width="11" style="234" customWidth="1"/>
    <col min="12325" max="12325" width="10.59765625" style="234" customWidth="1"/>
    <col min="12326" max="12331" width="0" style="234" hidden="1" customWidth="1"/>
    <col min="12332" max="12332" width="13.59765625" style="234" customWidth="1"/>
    <col min="12333" max="12333" width="12.59765625" style="234" customWidth="1"/>
    <col min="12334" max="12334" width="13" style="234" customWidth="1"/>
    <col min="12335" max="12335" width="14.3984375" style="234" customWidth="1"/>
    <col min="12336" max="12337" width="9" style="234"/>
    <col min="12338" max="12338" width="12.59765625" style="234" customWidth="1"/>
    <col min="12339" max="12339" width="11.3984375" style="234" customWidth="1"/>
    <col min="12340" max="12340" width="13.69921875" style="234" customWidth="1"/>
    <col min="12341" max="12341" width="9.09765625" style="234" customWidth="1"/>
    <col min="12342" max="12544" width="9" style="234"/>
    <col min="12545" max="12545" width="1.69921875" style="234" customWidth="1"/>
    <col min="12546" max="12546" width="7.09765625" style="234" customWidth="1"/>
    <col min="12547" max="12547" width="1.69921875" style="234" customWidth="1"/>
    <col min="12548" max="12548" width="45.09765625" style="234" customWidth="1"/>
    <col min="12549" max="12549" width="34" style="234" customWidth="1"/>
    <col min="12550" max="12550" width="10.8984375" style="234" customWidth="1"/>
    <col min="12551" max="12551" width="0" style="234" hidden="1" customWidth="1"/>
    <col min="12552" max="12552" width="14.59765625" style="234" customWidth="1"/>
    <col min="12553" max="12553" width="17" style="234" customWidth="1"/>
    <col min="12554" max="12554" width="14.3984375" style="234" customWidth="1"/>
    <col min="12555" max="12555" width="12.8984375" style="234" customWidth="1"/>
    <col min="12556" max="12556" width="14.19921875" style="234" customWidth="1"/>
    <col min="12557" max="12557" width="11.19921875" style="234" customWidth="1"/>
    <col min="12558" max="12558" width="11.69921875" style="234" customWidth="1"/>
    <col min="12559" max="12559" width="10.69921875" style="234" customWidth="1"/>
    <col min="12560" max="12560" width="11.5" style="234" customWidth="1"/>
    <col min="12561" max="12561" width="12.5" style="234" customWidth="1"/>
    <col min="12562" max="12562" width="12" style="234" customWidth="1"/>
    <col min="12563" max="12563" width="13" style="234" customWidth="1"/>
    <col min="12564" max="12579" width="10.59765625" style="234" customWidth="1"/>
    <col min="12580" max="12580" width="11" style="234" customWidth="1"/>
    <col min="12581" max="12581" width="10.59765625" style="234" customWidth="1"/>
    <col min="12582" max="12587" width="0" style="234" hidden="1" customWidth="1"/>
    <col min="12588" max="12588" width="13.59765625" style="234" customWidth="1"/>
    <col min="12589" max="12589" width="12.59765625" style="234" customWidth="1"/>
    <col min="12590" max="12590" width="13" style="234" customWidth="1"/>
    <col min="12591" max="12591" width="14.3984375" style="234" customWidth="1"/>
    <col min="12592" max="12593" width="9" style="234"/>
    <col min="12594" max="12594" width="12.59765625" style="234" customWidth="1"/>
    <col min="12595" max="12595" width="11.3984375" style="234" customWidth="1"/>
    <col min="12596" max="12596" width="13.69921875" style="234" customWidth="1"/>
    <col min="12597" max="12597" width="9.09765625" style="234" customWidth="1"/>
    <col min="12598" max="12800" width="9" style="234"/>
    <col min="12801" max="12801" width="1.69921875" style="234" customWidth="1"/>
    <col min="12802" max="12802" width="7.09765625" style="234" customWidth="1"/>
    <col min="12803" max="12803" width="1.69921875" style="234" customWidth="1"/>
    <col min="12804" max="12804" width="45.09765625" style="234" customWidth="1"/>
    <col min="12805" max="12805" width="34" style="234" customWidth="1"/>
    <col min="12806" max="12806" width="10.8984375" style="234" customWidth="1"/>
    <col min="12807" max="12807" width="0" style="234" hidden="1" customWidth="1"/>
    <col min="12808" max="12808" width="14.59765625" style="234" customWidth="1"/>
    <col min="12809" max="12809" width="17" style="234" customWidth="1"/>
    <col min="12810" max="12810" width="14.3984375" style="234" customWidth="1"/>
    <col min="12811" max="12811" width="12.8984375" style="234" customWidth="1"/>
    <col min="12812" max="12812" width="14.19921875" style="234" customWidth="1"/>
    <col min="12813" max="12813" width="11.19921875" style="234" customWidth="1"/>
    <col min="12814" max="12814" width="11.69921875" style="234" customWidth="1"/>
    <col min="12815" max="12815" width="10.69921875" style="234" customWidth="1"/>
    <col min="12816" max="12816" width="11.5" style="234" customWidth="1"/>
    <col min="12817" max="12817" width="12.5" style="234" customWidth="1"/>
    <col min="12818" max="12818" width="12" style="234" customWidth="1"/>
    <col min="12819" max="12819" width="13" style="234" customWidth="1"/>
    <col min="12820" max="12835" width="10.59765625" style="234" customWidth="1"/>
    <col min="12836" max="12836" width="11" style="234" customWidth="1"/>
    <col min="12837" max="12837" width="10.59765625" style="234" customWidth="1"/>
    <col min="12838" max="12843" width="0" style="234" hidden="1" customWidth="1"/>
    <col min="12844" max="12844" width="13.59765625" style="234" customWidth="1"/>
    <col min="12845" max="12845" width="12.59765625" style="234" customWidth="1"/>
    <col min="12846" max="12846" width="13" style="234" customWidth="1"/>
    <col min="12847" max="12847" width="14.3984375" style="234" customWidth="1"/>
    <col min="12848" max="12849" width="9" style="234"/>
    <col min="12850" max="12850" width="12.59765625" style="234" customWidth="1"/>
    <col min="12851" max="12851" width="11.3984375" style="234" customWidth="1"/>
    <col min="12852" max="12852" width="13.69921875" style="234" customWidth="1"/>
    <col min="12853" max="12853" width="9.09765625" style="234" customWidth="1"/>
    <col min="12854" max="13056" width="9" style="234"/>
    <col min="13057" max="13057" width="1.69921875" style="234" customWidth="1"/>
    <col min="13058" max="13058" width="7.09765625" style="234" customWidth="1"/>
    <col min="13059" max="13059" width="1.69921875" style="234" customWidth="1"/>
    <col min="13060" max="13060" width="45.09765625" style="234" customWidth="1"/>
    <col min="13061" max="13061" width="34" style="234" customWidth="1"/>
    <col min="13062" max="13062" width="10.8984375" style="234" customWidth="1"/>
    <col min="13063" max="13063" width="0" style="234" hidden="1" customWidth="1"/>
    <col min="13064" max="13064" width="14.59765625" style="234" customWidth="1"/>
    <col min="13065" max="13065" width="17" style="234" customWidth="1"/>
    <col min="13066" max="13066" width="14.3984375" style="234" customWidth="1"/>
    <col min="13067" max="13067" width="12.8984375" style="234" customWidth="1"/>
    <col min="13068" max="13068" width="14.19921875" style="234" customWidth="1"/>
    <col min="13069" max="13069" width="11.19921875" style="234" customWidth="1"/>
    <col min="13070" max="13070" width="11.69921875" style="234" customWidth="1"/>
    <col min="13071" max="13071" width="10.69921875" style="234" customWidth="1"/>
    <col min="13072" max="13072" width="11.5" style="234" customWidth="1"/>
    <col min="13073" max="13073" width="12.5" style="234" customWidth="1"/>
    <col min="13074" max="13074" width="12" style="234" customWidth="1"/>
    <col min="13075" max="13075" width="13" style="234" customWidth="1"/>
    <col min="13076" max="13091" width="10.59765625" style="234" customWidth="1"/>
    <col min="13092" max="13092" width="11" style="234" customWidth="1"/>
    <col min="13093" max="13093" width="10.59765625" style="234" customWidth="1"/>
    <col min="13094" max="13099" width="0" style="234" hidden="1" customWidth="1"/>
    <col min="13100" max="13100" width="13.59765625" style="234" customWidth="1"/>
    <col min="13101" max="13101" width="12.59765625" style="234" customWidth="1"/>
    <col min="13102" max="13102" width="13" style="234" customWidth="1"/>
    <col min="13103" max="13103" width="14.3984375" style="234" customWidth="1"/>
    <col min="13104" max="13105" width="9" style="234"/>
    <col min="13106" max="13106" width="12.59765625" style="234" customWidth="1"/>
    <col min="13107" max="13107" width="11.3984375" style="234" customWidth="1"/>
    <col min="13108" max="13108" width="13.69921875" style="234" customWidth="1"/>
    <col min="13109" max="13109" width="9.09765625" style="234" customWidth="1"/>
    <col min="13110" max="13312" width="9" style="234"/>
    <col min="13313" max="13313" width="1.69921875" style="234" customWidth="1"/>
    <col min="13314" max="13314" width="7.09765625" style="234" customWidth="1"/>
    <col min="13315" max="13315" width="1.69921875" style="234" customWidth="1"/>
    <col min="13316" max="13316" width="45.09765625" style="234" customWidth="1"/>
    <col min="13317" max="13317" width="34" style="234" customWidth="1"/>
    <col min="13318" max="13318" width="10.8984375" style="234" customWidth="1"/>
    <col min="13319" max="13319" width="0" style="234" hidden="1" customWidth="1"/>
    <col min="13320" max="13320" width="14.59765625" style="234" customWidth="1"/>
    <col min="13321" max="13321" width="17" style="234" customWidth="1"/>
    <col min="13322" max="13322" width="14.3984375" style="234" customWidth="1"/>
    <col min="13323" max="13323" width="12.8984375" style="234" customWidth="1"/>
    <col min="13324" max="13324" width="14.19921875" style="234" customWidth="1"/>
    <col min="13325" max="13325" width="11.19921875" style="234" customWidth="1"/>
    <col min="13326" max="13326" width="11.69921875" style="234" customWidth="1"/>
    <col min="13327" max="13327" width="10.69921875" style="234" customWidth="1"/>
    <col min="13328" max="13328" width="11.5" style="234" customWidth="1"/>
    <col min="13329" max="13329" width="12.5" style="234" customWidth="1"/>
    <col min="13330" max="13330" width="12" style="234" customWidth="1"/>
    <col min="13331" max="13331" width="13" style="234" customWidth="1"/>
    <col min="13332" max="13347" width="10.59765625" style="234" customWidth="1"/>
    <col min="13348" max="13348" width="11" style="234" customWidth="1"/>
    <col min="13349" max="13349" width="10.59765625" style="234" customWidth="1"/>
    <col min="13350" max="13355" width="0" style="234" hidden="1" customWidth="1"/>
    <col min="13356" max="13356" width="13.59765625" style="234" customWidth="1"/>
    <col min="13357" max="13357" width="12.59765625" style="234" customWidth="1"/>
    <col min="13358" max="13358" width="13" style="234" customWidth="1"/>
    <col min="13359" max="13359" width="14.3984375" style="234" customWidth="1"/>
    <col min="13360" max="13361" width="9" style="234"/>
    <col min="13362" max="13362" width="12.59765625" style="234" customWidth="1"/>
    <col min="13363" max="13363" width="11.3984375" style="234" customWidth="1"/>
    <col min="13364" max="13364" width="13.69921875" style="234" customWidth="1"/>
    <col min="13365" max="13365" width="9.09765625" style="234" customWidth="1"/>
    <col min="13366" max="13568" width="9" style="234"/>
    <col min="13569" max="13569" width="1.69921875" style="234" customWidth="1"/>
    <col min="13570" max="13570" width="7.09765625" style="234" customWidth="1"/>
    <col min="13571" max="13571" width="1.69921875" style="234" customWidth="1"/>
    <col min="13572" max="13572" width="45.09765625" style="234" customWidth="1"/>
    <col min="13573" max="13573" width="34" style="234" customWidth="1"/>
    <col min="13574" max="13574" width="10.8984375" style="234" customWidth="1"/>
    <col min="13575" max="13575" width="0" style="234" hidden="1" customWidth="1"/>
    <col min="13576" max="13576" width="14.59765625" style="234" customWidth="1"/>
    <col min="13577" max="13577" width="17" style="234" customWidth="1"/>
    <col min="13578" max="13578" width="14.3984375" style="234" customWidth="1"/>
    <col min="13579" max="13579" width="12.8984375" style="234" customWidth="1"/>
    <col min="13580" max="13580" width="14.19921875" style="234" customWidth="1"/>
    <col min="13581" max="13581" width="11.19921875" style="234" customWidth="1"/>
    <col min="13582" max="13582" width="11.69921875" style="234" customWidth="1"/>
    <col min="13583" max="13583" width="10.69921875" style="234" customWidth="1"/>
    <col min="13584" max="13584" width="11.5" style="234" customWidth="1"/>
    <col min="13585" max="13585" width="12.5" style="234" customWidth="1"/>
    <col min="13586" max="13586" width="12" style="234" customWidth="1"/>
    <col min="13587" max="13587" width="13" style="234" customWidth="1"/>
    <col min="13588" max="13603" width="10.59765625" style="234" customWidth="1"/>
    <col min="13604" max="13604" width="11" style="234" customWidth="1"/>
    <col min="13605" max="13605" width="10.59765625" style="234" customWidth="1"/>
    <col min="13606" max="13611" width="0" style="234" hidden="1" customWidth="1"/>
    <col min="13612" max="13612" width="13.59765625" style="234" customWidth="1"/>
    <col min="13613" max="13613" width="12.59765625" style="234" customWidth="1"/>
    <col min="13614" max="13614" width="13" style="234" customWidth="1"/>
    <col min="13615" max="13615" width="14.3984375" style="234" customWidth="1"/>
    <col min="13616" max="13617" width="9" style="234"/>
    <col min="13618" max="13618" width="12.59765625" style="234" customWidth="1"/>
    <col min="13619" max="13619" width="11.3984375" style="234" customWidth="1"/>
    <col min="13620" max="13620" width="13.69921875" style="234" customWidth="1"/>
    <col min="13621" max="13621" width="9.09765625" style="234" customWidth="1"/>
    <col min="13622" max="13824" width="9" style="234"/>
    <col min="13825" max="13825" width="1.69921875" style="234" customWidth="1"/>
    <col min="13826" max="13826" width="7.09765625" style="234" customWidth="1"/>
    <col min="13827" max="13827" width="1.69921875" style="234" customWidth="1"/>
    <col min="13828" max="13828" width="45.09765625" style="234" customWidth="1"/>
    <col min="13829" max="13829" width="34" style="234" customWidth="1"/>
    <col min="13830" max="13830" width="10.8984375" style="234" customWidth="1"/>
    <col min="13831" max="13831" width="0" style="234" hidden="1" customWidth="1"/>
    <col min="13832" max="13832" width="14.59765625" style="234" customWidth="1"/>
    <col min="13833" max="13833" width="17" style="234" customWidth="1"/>
    <col min="13834" max="13834" width="14.3984375" style="234" customWidth="1"/>
    <col min="13835" max="13835" width="12.8984375" style="234" customWidth="1"/>
    <col min="13836" max="13836" width="14.19921875" style="234" customWidth="1"/>
    <col min="13837" max="13837" width="11.19921875" style="234" customWidth="1"/>
    <col min="13838" max="13838" width="11.69921875" style="234" customWidth="1"/>
    <col min="13839" max="13839" width="10.69921875" style="234" customWidth="1"/>
    <col min="13840" max="13840" width="11.5" style="234" customWidth="1"/>
    <col min="13841" max="13841" width="12.5" style="234" customWidth="1"/>
    <col min="13842" max="13842" width="12" style="234" customWidth="1"/>
    <col min="13843" max="13843" width="13" style="234" customWidth="1"/>
    <col min="13844" max="13859" width="10.59765625" style="234" customWidth="1"/>
    <col min="13860" max="13860" width="11" style="234" customWidth="1"/>
    <col min="13861" max="13861" width="10.59765625" style="234" customWidth="1"/>
    <col min="13862" max="13867" width="0" style="234" hidden="1" customWidth="1"/>
    <col min="13868" max="13868" width="13.59765625" style="234" customWidth="1"/>
    <col min="13869" max="13869" width="12.59765625" style="234" customWidth="1"/>
    <col min="13870" max="13870" width="13" style="234" customWidth="1"/>
    <col min="13871" max="13871" width="14.3984375" style="234" customWidth="1"/>
    <col min="13872" max="13873" width="9" style="234"/>
    <col min="13874" max="13874" width="12.59765625" style="234" customWidth="1"/>
    <col min="13875" max="13875" width="11.3984375" style="234" customWidth="1"/>
    <col min="13876" max="13876" width="13.69921875" style="234" customWidth="1"/>
    <col min="13877" max="13877" width="9.09765625" style="234" customWidth="1"/>
    <col min="13878" max="14080" width="9" style="234"/>
    <col min="14081" max="14081" width="1.69921875" style="234" customWidth="1"/>
    <col min="14082" max="14082" width="7.09765625" style="234" customWidth="1"/>
    <col min="14083" max="14083" width="1.69921875" style="234" customWidth="1"/>
    <col min="14084" max="14084" width="45.09765625" style="234" customWidth="1"/>
    <col min="14085" max="14085" width="34" style="234" customWidth="1"/>
    <col min="14086" max="14086" width="10.8984375" style="234" customWidth="1"/>
    <col min="14087" max="14087" width="0" style="234" hidden="1" customWidth="1"/>
    <col min="14088" max="14088" width="14.59765625" style="234" customWidth="1"/>
    <col min="14089" max="14089" width="17" style="234" customWidth="1"/>
    <col min="14090" max="14090" width="14.3984375" style="234" customWidth="1"/>
    <col min="14091" max="14091" width="12.8984375" style="234" customWidth="1"/>
    <col min="14092" max="14092" width="14.19921875" style="234" customWidth="1"/>
    <col min="14093" max="14093" width="11.19921875" style="234" customWidth="1"/>
    <col min="14094" max="14094" width="11.69921875" style="234" customWidth="1"/>
    <col min="14095" max="14095" width="10.69921875" style="234" customWidth="1"/>
    <col min="14096" max="14096" width="11.5" style="234" customWidth="1"/>
    <col min="14097" max="14097" width="12.5" style="234" customWidth="1"/>
    <col min="14098" max="14098" width="12" style="234" customWidth="1"/>
    <col min="14099" max="14099" width="13" style="234" customWidth="1"/>
    <col min="14100" max="14115" width="10.59765625" style="234" customWidth="1"/>
    <col min="14116" max="14116" width="11" style="234" customWidth="1"/>
    <col min="14117" max="14117" width="10.59765625" style="234" customWidth="1"/>
    <col min="14118" max="14123" width="0" style="234" hidden="1" customWidth="1"/>
    <col min="14124" max="14124" width="13.59765625" style="234" customWidth="1"/>
    <col min="14125" max="14125" width="12.59765625" style="234" customWidth="1"/>
    <col min="14126" max="14126" width="13" style="234" customWidth="1"/>
    <col min="14127" max="14127" width="14.3984375" style="234" customWidth="1"/>
    <col min="14128" max="14129" width="9" style="234"/>
    <col min="14130" max="14130" width="12.59765625" style="234" customWidth="1"/>
    <col min="14131" max="14131" width="11.3984375" style="234" customWidth="1"/>
    <col min="14132" max="14132" width="13.69921875" style="234" customWidth="1"/>
    <col min="14133" max="14133" width="9.09765625" style="234" customWidth="1"/>
    <col min="14134" max="14336" width="9" style="234"/>
    <col min="14337" max="14337" width="1.69921875" style="234" customWidth="1"/>
    <col min="14338" max="14338" width="7.09765625" style="234" customWidth="1"/>
    <col min="14339" max="14339" width="1.69921875" style="234" customWidth="1"/>
    <col min="14340" max="14340" width="45.09765625" style="234" customWidth="1"/>
    <col min="14341" max="14341" width="34" style="234" customWidth="1"/>
    <col min="14342" max="14342" width="10.8984375" style="234" customWidth="1"/>
    <col min="14343" max="14343" width="0" style="234" hidden="1" customWidth="1"/>
    <col min="14344" max="14344" width="14.59765625" style="234" customWidth="1"/>
    <col min="14345" max="14345" width="17" style="234" customWidth="1"/>
    <col min="14346" max="14346" width="14.3984375" style="234" customWidth="1"/>
    <col min="14347" max="14347" width="12.8984375" style="234" customWidth="1"/>
    <col min="14348" max="14348" width="14.19921875" style="234" customWidth="1"/>
    <col min="14349" max="14349" width="11.19921875" style="234" customWidth="1"/>
    <col min="14350" max="14350" width="11.69921875" style="234" customWidth="1"/>
    <col min="14351" max="14351" width="10.69921875" style="234" customWidth="1"/>
    <col min="14352" max="14352" width="11.5" style="234" customWidth="1"/>
    <col min="14353" max="14353" width="12.5" style="234" customWidth="1"/>
    <col min="14354" max="14354" width="12" style="234" customWidth="1"/>
    <col min="14355" max="14355" width="13" style="234" customWidth="1"/>
    <col min="14356" max="14371" width="10.59765625" style="234" customWidth="1"/>
    <col min="14372" max="14372" width="11" style="234" customWidth="1"/>
    <col min="14373" max="14373" width="10.59765625" style="234" customWidth="1"/>
    <col min="14374" max="14379" width="0" style="234" hidden="1" customWidth="1"/>
    <col min="14380" max="14380" width="13.59765625" style="234" customWidth="1"/>
    <col min="14381" max="14381" width="12.59765625" style="234" customWidth="1"/>
    <col min="14382" max="14382" width="13" style="234" customWidth="1"/>
    <col min="14383" max="14383" width="14.3984375" style="234" customWidth="1"/>
    <col min="14384" max="14385" width="9" style="234"/>
    <col min="14386" max="14386" width="12.59765625" style="234" customWidth="1"/>
    <col min="14387" max="14387" width="11.3984375" style="234" customWidth="1"/>
    <col min="14388" max="14388" width="13.69921875" style="234" customWidth="1"/>
    <col min="14389" max="14389" width="9.09765625" style="234" customWidth="1"/>
    <col min="14390" max="14592" width="9" style="234"/>
    <col min="14593" max="14593" width="1.69921875" style="234" customWidth="1"/>
    <col min="14594" max="14594" width="7.09765625" style="234" customWidth="1"/>
    <col min="14595" max="14595" width="1.69921875" style="234" customWidth="1"/>
    <col min="14596" max="14596" width="45.09765625" style="234" customWidth="1"/>
    <col min="14597" max="14597" width="34" style="234" customWidth="1"/>
    <col min="14598" max="14598" width="10.8984375" style="234" customWidth="1"/>
    <col min="14599" max="14599" width="0" style="234" hidden="1" customWidth="1"/>
    <col min="14600" max="14600" width="14.59765625" style="234" customWidth="1"/>
    <col min="14601" max="14601" width="17" style="234" customWidth="1"/>
    <col min="14602" max="14602" width="14.3984375" style="234" customWidth="1"/>
    <col min="14603" max="14603" width="12.8984375" style="234" customWidth="1"/>
    <col min="14604" max="14604" width="14.19921875" style="234" customWidth="1"/>
    <col min="14605" max="14605" width="11.19921875" style="234" customWidth="1"/>
    <col min="14606" max="14606" width="11.69921875" style="234" customWidth="1"/>
    <col min="14607" max="14607" width="10.69921875" style="234" customWidth="1"/>
    <col min="14608" max="14608" width="11.5" style="234" customWidth="1"/>
    <col min="14609" max="14609" width="12.5" style="234" customWidth="1"/>
    <col min="14610" max="14610" width="12" style="234" customWidth="1"/>
    <col min="14611" max="14611" width="13" style="234" customWidth="1"/>
    <col min="14612" max="14627" width="10.59765625" style="234" customWidth="1"/>
    <col min="14628" max="14628" width="11" style="234" customWidth="1"/>
    <col min="14629" max="14629" width="10.59765625" style="234" customWidth="1"/>
    <col min="14630" max="14635" width="0" style="234" hidden="1" customWidth="1"/>
    <col min="14636" max="14636" width="13.59765625" style="234" customWidth="1"/>
    <col min="14637" max="14637" width="12.59765625" style="234" customWidth="1"/>
    <col min="14638" max="14638" width="13" style="234" customWidth="1"/>
    <col min="14639" max="14639" width="14.3984375" style="234" customWidth="1"/>
    <col min="14640" max="14641" width="9" style="234"/>
    <col min="14642" max="14642" width="12.59765625" style="234" customWidth="1"/>
    <col min="14643" max="14643" width="11.3984375" style="234" customWidth="1"/>
    <col min="14644" max="14644" width="13.69921875" style="234" customWidth="1"/>
    <col min="14645" max="14645" width="9.09765625" style="234" customWidth="1"/>
    <col min="14646" max="14848" width="9" style="234"/>
    <col min="14849" max="14849" width="1.69921875" style="234" customWidth="1"/>
    <col min="14850" max="14850" width="7.09765625" style="234" customWidth="1"/>
    <col min="14851" max="14851" width="1.69921875" style="234" customWidth="1"/>
    <col min="14852" max="14852" width="45.09765625" style="234" customWidth="1"/>
    <col min="14853" max="14853" width="34" style="234" customWidth="1"/>
    <col min="14854" max="14854" width="10.8984375" style="234" customWidth="1"/>
    <col min="14855" max="14855" width="0" style="234" hidden="1" customWidth="1"/>
    <col min="14856" max="14856" width="14.59765625" style="234" customWidth="1"/>
    <col min="14857" max="14857" width="17" style="234" customWidth="1"/>
    <col min="14858" max="14858" width="14.3984375" style="234" customWidth="1"/>
    <col min="14859" max="14859" width="12.8984375" style="234" customWidth="1"/>
    <col min="14860" max="14860" width="14.19921875" style="234" customWidth="1"/>
    <col min="14861" max="14861" width="11.19921875" style="234" customWidth="1"/>
    <col min="14862" max="14862" width="11.69921875" style="234" customWidth="1"/>
    <col min="14863" max="14863" width="10.69921875" style="234" customWidth="1"/>
    <col min="14864" max="14864" width="11.5" style="234" customWidth="1"/>
    <col min="14865" max="14865" width="12.5" style="234" customWidth="1"/>
    <col min="14866" max="14866" width="12" style="234" customWidth="1"/>
    <col min="14867" max="14867" width="13" style="234" customWidth="1"/>
    <col min="14868" max="14883" width="10.59765625" style="234" customWidth="1"/>
    <col min="14884" max="14884" width="11" style="234" customWidth="1"/>
    <col min="14885" max="14885" width="10.59765625" style="234" customWidth="1"/>
    <col min="14886" max="14891" width="0" style="234" hidden="1" customWidth="1"/>
    <col min="14892" max="14892" width="13.59765625" style="234" customWidth="1"/>
    <col min="14893" max="14893" width="12.59765625" style="234" customWidth="1"/>
    <col min="14894" max="14894" width="13" style="234" customWidth="1"/>
    <col min="14895" max="14895" width="14.3984375" style="234" customWidth="1"/>
    <col min="14896" max="14897" width="9" style="234"/>
    <col min="14898" max="14898" width="12.59765625" style="234" customWidth="1"/>
    <col min="14899" max="14899" width="11.3984375" style="234" customWidth="1"/>
    <col min="14900" max="14900" width="13.69921875" style="234" customWidth="1"/>
    <col min="14901" max="14901" width="9.09765625" style="234" customWidth="1"/>
    <col min="14902" max="15104" width="9" style="234"/>
    <col min="15105" max="15105" width="1.69921875" style="234" customWidth="1"/>
    <col min="15106" max="15106" width="7.09765625" style="234" customWidth="1"/>
    <col min="15107" max="15107" width="1.69921875" style="234" customWidth="1"/>
    <col min="15108" max="15108" width="45.09765625" style="234" customWidth="1"/>
    <col min="15109" max="15109" width="34" style="234" customWidth="1"/>
    <col min="15110" max="15110" width="10.8984375" style="234" customWidth="1"/>
    <col min="15111" max="15111" width="0" style="234" hidden="1" customWidth="1"/>
    <col min="15112" max="15112" width="14.59765625" style="234" customWidth="1"/>
    <col min="15113" max="15113" width="17" style="234" customWidth="1"/>
    <col min="15114" max="15114" width="14.3984375" style="234" customWidth="1"/>
    <col min="15115" max="15115" width="12.8984375" style="234" customWidth="1"/>
    <col min="15116" max="15116" width="14.19921875" style="234" customWidth="1"/>
    <col min="15117" max="15117" width="11.19921875" style="234" customWidth="1"/>
    <col min="15118" max="15118" width="11.69921875" style="234" customWidth="1"/>
    <col min="15119" max="15119" width="10.69921875" style="234" customWidth="1"/>
    <col min="15120" max="15120" width="11.5" style="234" customWidth="1"/>
    <col min="15121" max="15121" width="12.5" style="234" customWidth="1"/>
    <col min="15122" max="15122" width="12" style="234" customWidth="1"/>
    <col min="15123" max="15123" width="13" style="234" customWidth="1"/>
    <col min="15124" max="15139" width="10.59765625" style="234" customWidth="1"/>
    <col min="15140" max="15140" width="11" style="234" customWidth="1"/>
    <col min="15141" max="15141" width="10.59765625" style="234" customWidth="1"/>
    <col min="15142" max="15147" width="0" style="234" hidden="1" customWidth="1"/>
    <col min="15148" max="15148" width="13.59765625" style="234" customWidth="1"/>
    <col min="15149" max="15149" width="12.59765625" style="234" customWidth="1"/>
    <col min="15150" max="15150" width="13" style="234" customWidth="1"/>
    <col min="15151" max="15151" width="14.3984375" style="234" customWidth="1"/>
    <col min="15152" max="15153" width="9" style="234"/>
    <col min="15154" max="15154" width="12.59765625" style="234" customWidth="1"/>
    <col min="15155" max="15155" width="11.3984375" style="234" customWidth="1"/>
    <col min="15156" max="15156" width="13.69921875" style="234" customWidth="1"/>
    <col min="15157" max="15157" width="9.09765625" style="234" customWidth="1"/>
    <col min="15158" max="15360" width="9" style="234"/>
    <col min="15361" max="15361" width="1.69921875" style="234" customWidth="1"/>
    <col min="15362" max="15362" width="7.09765625" style="234" customWidth="1"/>
    <col min="15363" max="15363" width="1.69921875" style="234" customWidth="1"/>
    <col min="15364" max="15364" width="45.09765625" style="234" customWidth="1"/>
    <col min="15365" max="15365" width="34" style="234" customWidth="1"/>
    <col min="15366" max="15366" width="10.8984375" style="234" customWidth="1"/>
    <col min="15367" max="15367" width="0" style="234" hidden="1" customWidth="1"/>
    <col min="15368" max="15368" width="14.59765625" style="234" customWidth="1"/>
    <col min="15369" max="15369" width="17" style="234" customWidth="1"/>
    <col min="15370" max="15370" width="14.3984375" style="234" customWidth="1"/>
    <col min="15371" max="15371" width="12.8984375" style="234" customWidth="1"/>
    <col min="15372" max="15372" width="14.19921875" style="234" customWidth="1"/>
    <col min="15373" max="15373" width="11.19921875" style="234" customWidth="1"/>
    <col min="15374" max="15374" width="11.69921875" style="234" customWidth="1"/>
    <col min="15375" max="15375" width="10.69921875" style="234" customWidth="1"/>
    <col min="15376" max="15376" width="11.5" style="234" customWidth="1"/>
    <col min="15377" max="15377" width="12.5" style="234" customWidth="1"/>
    <col min="15378" max="15378" width="12" style="234" customWidth="1"/>
    <col min="15379" max="15379" width="13" style="234" customWidth="1"/>
    <col min="15380" max="15395" width="10.59765625" style="234" customWidth="1"/>
    <col min="15396" max="15396" width="11" style="234" customWidth="1"/>
    <col min="15397" max="15397" width="10.59765625" style="234" customWidth="1"/>
    <col min="15398" max="15403" width="0" style="234" hidden="1" customWidth="1"/>
    <col min="15404" max="15404" width="13.59765625" style="234" customWidth="1"/>
    <col min="15405" max="15405" width="12.59765625" style="234" customWidth="1"/>
    <col min="15406" max="15406" width="13" style="234" customWidth="1"/>
    <col min="15407" max="15407" width="14.3984375" style="234" customWidth="1"/>
    <col min="15408" max="15409" width="9" style="234"/>
    <col min="15410" max="15410" width="12.59765625" style="234" customWidth="1"/>
    <col min="15411" max="15411" width="11.3984375" style="234" customWidth="1"/>
    <col min="15412" max="15412" width="13.69921875" style="234" customWidth="1"/>
    <col min="15413" max="15413" width="9.09765625" style="234" customWidth="1"/>
    <col min="15414" max="15616" width="9" style="234"/>
    <col min="15617" max="15617" width="1.69921875" style="234" customWidth="1"/>
    <col min="15618" max="15618" width="7.09765625" style="234" customWidth="1"/>
    <col min="15619" max="15619" width="1.69921875" style="234" customWidth="1"/>
    <col min="15620" max="15620" width="45.09765625" style="234" customWidth="1"/>
    <col min="15621" max="15621" width="34" style="234" customWidth="1"/>
    <col min="15622" max="15622" width="10.8984375" style="234" customWidth="1"/>
    <col min="15623" max="15623" width="0" style="234" hidden="1" customWidth="1"/>
    <col min="15624" max="15624" width="14.59765625" style="234" customWidth="1"/>
    <col min="15625" max="15625" width="17" style="234" customWidth="1"/>
    <col min="15626" max="15626" width="14.3984375" style="234" customWidth="1"/>
    <col min="15627" max="15627" width="12.8984375" style="234" customWidth="1"/>
    <col min="15628" max="15628" width="14.19921875" style="234" customWidth="1"/>
    <col min="15629" max="15629" width="11.19921875" style="234" customWidth="1"/>
    <col min="15630" max="15630" width="11.69921875" style="234" customWidth="1"/>
    <col min="15631" max="15631" width="10.69921875" style="234" customWidth="1"/>
    <col min="15632" max="15632" width="11.5" style="234" customWidth="1"/>
    <col min="15633" max="15633" width="12.5" style="234" customWidth="1"/>
    <col min="15634" max="15634" width="12" style="234" customWidth="1"/>
    <col min="15635" max="15635" width="13" style="234" customWidth="1"/>
    <col min="15636" max="15651" width="10.59765625" style="234" customWidth="1"/>
    <col min="15652" max="15652" width="11" style="234" customWidth="1"/>
    <col min="15653" max="15653" width="10.59765625" style="234" customWidth="1"/>
    <col min="15654" max="15659" width="0" style="234" hidden="1" customWidth="1"/>
    <col min="15660" max="15660" width="13.59765625" style="234" customWidth="1"/>
    <col min="15661" max="15661" width="12.59765625" style="234" customWidth="1"/>
    <col min="15662" max="15662" width="13" style="234" customWidth="1"/>
    <col min="15663" max="15663" width="14.3984375" style="234" customWidth="1"/>
    <col min="15664" max="15665" width="9" style="234"/>
    <col min="15666" max="15666" width="12.59765625" style="234" customWidth="1"/>
    <col min="15667" max="15667" width="11.3984375" style="234" customWidth="1"/>
    <col min="15668" max="15668" width="13.69921875" style="234" customWidth="1"/>
    <col min="15669" max="15669" width="9.09765625" style="234" customWidth="1"/>
    <col min="15670" max="15872" width="9" style="234"/>
    <col min="15873" max="15873" width="1.69921875" style="234" customWidth="1"/>
    <col min="15874" max="15874" width="7.09765625" style="234" customWidth="1"/>
    <col min="15875" max="15875" width="1.69921875" style="234" customWidth="1"/>
    <col min="15876" max="15876" width="45.09765625" style="234" customWidth="1"/>
    <col min="15877" max="15877" width="34" style="234" customWidth="1"/>
    <col min="15878" max="15878" width="10.8984375" style="234" customWidth="1"/>
    <col min="15879" max="15879" width="0" style="234" hidden="1" customWidth="1"/>
    <col min="15880" max="15880" width="14.59765625" style="234" customWidth="1"/>
    <col min="15881" max="15881" width="17" style="234" customWidth="1"/>
    <col min="15882" max="15882" width="14.3984375" style="234" customWidth="1"/>
    <col min="15883" max="15883" width="12.8984375" style="234" customWidth="1"/>
    <col min="15884" max="15884" width="14.19921875" style="234" customWidth="1"/>
    <col min="15885" max="15885" width="11.19921875" style="234" customWidth="1"/>
    <col min="15886" max="15886" width="11.69921875" style="234" customWidth="1"/>
    <col min="15887" max="15887" width="10.69921875" style="234" customWidth="1"/>
    <col min="15888" max="15888" width="11.5" style="234" customWidth="1"/>
    <col min="15889" max="15889" width="12.5" style="234" customWidth="1"/>
    <col min="15890" max="15890" width="12" style="234" customWidth="1"/>
    <col min="15891" max="15891" width="13" style="234" customWidth="1"/>
    <col min="15892" max="15907" width="10.59765625" style="234" customWidth="1"/>
    <col min="15908" max="15908" width="11" style="234" customWidth="1"/>
    <col min="15909" max="15909" width="10.59765625" style="234" customWidth="1"/>
    <col min="15910" max="15915" width="0" style="234" hidden="1" customWidth="1"/>
    <col min="15916" max="15916" width="13.59765625" style="234" customWidth="1"/>
    <col min="15917" max="15917" width="12.59765625" style="234" customWidth="1"/>
    <col min="15918" max="15918" width="13" style="234" customWidth="1"/>
    <col min="15919" max="15919" width="14.3984375" style="234" customWidth="1"/>
    <col min="15920" max="15921" width="9" style="234"/>
    <col min="15922" max="15922" width="12.59765625" style="234" customWidth="1"/>
    <col min="15923" max="15923" width="11.3984375" style="234" customWidth="1"/>
    <col min="15924" max="15924" width="13.69921875" style="234" customWidth="1"/>
    <col min="15925" max="15925" width="9.09765625" style="234" customWidth="1"/>
    <col min="15926" max="16128" width="9" style="234"/>
    <col min="16129" max="16129" width="1.69921875" style="234" customWidth="1"/>
    <col min="16130" max="16130" width="7.09765625" style="234" customWidth="1"/>
    <col min="16131" max="16131" width="1.69921875" style="234" customWidth="1"/>
    <col min="16132" max="16132" width="45.09765625" style="234" customWidth="1"/>
    <col min="16133" max="16133" width="34" style="234" customWidth="1"/>
    <col min="16134" max="16134" width="10.8984375" style="234" customWidth="1"/>
    <col min="16135" max="16135" width="0" style="234" hidden="1" customWidth="1"/>
    <col min="16136" max="16136" width="14.59765625" style="234" customWidth="1"/>
    <col min="16137" max="16137" width="17" style="234" customWidth="1"/>
    <col min="16138" max="16138" width="14.3984375" style="234" customWidth="1"/>
    <col min="16139" max="16139" width="12.8984375" style="234" customWidth="1"/>
    <col min="16140" max="16140" width="14.19921875" style="234" customWidth="1"/>
    <col min="16141" max="16141" width="11.19921875" style="234" customWidth="1"/>
    <col min="16142" max="16142" width="11.69921875" style="234" customWidth="1"/>
    <col min="16143" max="16143" width="10.69921875" style="234" customWidth="1"/>
    <col min="16144" max="16144" width="11.5" style="234" customWidth="1"/>
    <col min="16145" max="16145" width="12.5" style="234" customWidth="1"/>
    <col min="16146" max="16146" width="12" style="234" customWidth="1"/>
    <col min="16147" max="16147" width="13" style="234" customWidth="1"/>
    <col min="16148" max="16163" width="10.59765625" style="234" customWidth="1"/>
    <col min="16164" max="16164" width="11" style="234" customWidth="1"/>
    <col min="16165" max="16165" width="10.59765625" style="234" customWidth="1"/>
    <col min="16166" max="16171" width="0" style="234" hidden="1" customWidth="1"/>
    <col min="16172" max="16172" width="13.59765625" style="234" customWidth="1"/>
    <col min="16173" max="16173" width="12.59765625" style="234" customWidth="1"/>
    <col min="16174" max="16174" width="13" style="234" customWidth="1"/>
    <col min="16175" max="16175" width="14.3984375" style="234" customWidth="1"/>
    <col min="16176" max="16177" width="9" style="234"/>
    <col min="16178" max="16178" width="12.59765625" style="234" customWidth="1"/>
    <col min="16179" max="16179" width="11.3984375" style="234" customWidth="1"/>
    <col min="16180" max="16180" width="13.69921875" style="234" customWidth="1"/>
    <col min="16181" max="16181" width="9.09765625" style="234" customWidth="1"/>
    <col min="16182" max="16384" width="9" style="234"/>
  </cols>
  <sheetData>
    <row r="1" spans="2:55" ht="14.4" thickBot="1" x14ac:dyDescent="0.3">
      <c r="I1" s="236"/>
      <c r="J1" s="236"/>
      <c r="K1" s="236"/>
      <c r="L1" s="236"/>
      <c r="M1" s="236"/>
      <c r="N1" s="236"/>
      <c r="O1" s="236"/>
      <c r="P1" s="236"/>
      <c r="AR1" s="237"/>
    </row>
    <row r="2" spans="2:55" ht="15.75" customHeight="1" x14ac:dyDescent="0.25">
      <c r="C2" s="455" t="s">
        <v>7</v>
      </c>
      <c r="D2" s="456"/>
      <c r="E2" s="461" t="s">
        <v>570</v>
      </c>
      <c r="F2" s="464" t="s">
        <v>8</v>
      </c>
      <c r="G2" s="467"/>
      <c r="H2" s="467"/>
      <c r="Q2" s="450"/>
      <c r="R2" s="450"/>
      <c r="S2" s="450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</row>
    <row r="3" spans="2:55" ht="49.5" customHeight="1" x14ac:dyDescent="0.25">
      <c r="C3" s="457"/>
      <c r="D3" s="458"/>
      <c r="E3" s="462"/>
      <c r="F3" s="465"/>
      <c r="G3" s="239"/>
      <c r="H3" s="240" t="s">
        <v>571</v>
      </c>
      <c r="I3" s="240" t="s">
        <v>572</v>
      </c>
      <c r="J3" s="241" t="s">
        <v>573</v>
      </c>
      <c r="K3" s="240" t="s">
        <v>571</v>
      </c>
      <c r="L3" s="240" t="s">
        <v>572</v>
      </c>
      <c r="M3" s="241" t="s">
        <v>573</v>
      </c>
      <c r="N3" s="240" t="s">
        <v>571</v>
      </c>
      <c r="O3" s="240" t="s">
        <v>572</v>
      </c>
      <c r="P3" s="241" t="s">
        <v>573</v>
      </c>
      <c r="Q3" s="240" t="s">
        <v>571</v>
      </c>
      <c r="R3" s="240" t="s">
        <v>572</v>
      </c>
      <c r="S3" s="241" t="s">
        <v>573</v>
      </c>
      <c r="T3" s="240" t="s">
        <v>571</v>
      </c>
      <c r="U3" s="240" t="s">
        <v>572</v>
      </c>
      <c r="V3" s="241" t="s">
        <v>573</v>
      </c>
      <c r="W3" s="240" t="s">
        <v>571</v>
      </c>
      <c r="X3" s="240" t="s">
        <v>572</v>
      </c>
      <c r="Y3" s="241" t="s">
        <v>573</v>
      </c>
      <c r="Z3" s="240" t="s">
        <v>571</v>
      </c>
      <c r="AA3" s="240" t="s">
        <v>572</v>
      </c>
      <c r="AB3" s="241" t="s">
        <v>573</v>
      </c>
      <c r="AC3" s="240" t="s">
        <v>571</v>
      </c>
      <c r="AD3" s="240" t="s">
        <v>572</v>
      </c>
      <c r="AE3" s="241" t="s">
        <v>573</v>
      </c>
      <c r="AF3" s="240" t="s">
        <v>571</v>
      </c>
      <c r="AG3" s="240" t="s">
        <v>572</v>
      </c>
      <c r="AH3" s="241" t="s">
        <v>573</v>
      </c>
      <c r="AI3" s="240" t="s">
        <v>571</v>
      </c>
      <c r="AJ3" s="240" t="s">
        <v>572</v>
      </c>
      <c r="AK3" s="241" t="s">
        <v>573</v>
      </c>
      <c r="AL3" s="240" t="s">
        <v>571</v>
      </c>
      <c r="AM3" s="240" t="s">
        <v>572</v>
      </c>
      <c r="AN3" s="241" t="s">
        <v>573</v>
      </c>
      <c r="AO3" s="240" t="s">
        <v>571</v>
      </c>
      <c r="AP3" s="240" t="s">
        <v>572</v>
      </c>
      <c r="AQ3" s="241" t="s">
        <v>573</v>
      </c>
      <c r="AR3" s="242" t="s">
        <v>574</v>
      </c>
      <c r="AS3" s="242" t="s">
        <v>575</v>
      </c>
      <c r="AT3" s="242" t="s">
        <v>576</v>
      </c>
      <c r="AU3" s="451" t="s">
        <v>577</v>
      </c>
      <c r="AV3" s="452"/>
      <c r="AW3" s="452"/>
      <c r="AX3" s="452"/>
      <c r="AY3" s="452"/>
      <c r="AZ3" s="452"/>
      <c r="BA3" s="243"/>
      <c r="BC3" s="243" t="s">
        <v>664</v>
      </c>
    </row>
    <row r="4" spans="2:55" ht="41.4" thickBot="1" x14ac:dyDescent="0.3">
      <c r="C4" s="459"/>
      <c r="D4" s="460"/>
      <c r="E4" s="463"/>
      <c r="F4" s="466"/>
      <c r="G4" s="244" t="s">
        <v>12</v>
      </c>
      <c r="H4" s="245" t="s">
        <v>578</v>
      </c>
      <c r="I4" s="245" t="s">
        <v>578</v>
      </c>
      <c r="J4" s="246" t="s">
        <v>578</v>
      </c>
      <c r="K4" s="245" t="s">
        <v>579</v>
      </c>
      <c r="L4" s="245" t="s">
        <v>579</v>
      </c>
      <c r="M4" s="246" t="s">
        <v>579</v>
      </c>
      <c r="N4" s="245" t="s">
        <v>580</v>
      </c>
      <c r="O4" s="245" t="s">
        <v>580</v>
      </c>
      <c r="P4" s="246" t="s">
        <v>580</v>
      </c>
      <c r="Q4" s="245" t="s">
        <v>581</v>
      </c>
      <c r="R4" s="245" t="s">
        <v>581</v>
      </c>
      <c r="S4" s="246" t="s">
        <v>581</v>
      </c>
      <c r="T4" s="245" t="s">
        <v>582</v>
      </c>
      <c r="U4" s="245" t="s">
        <v>582</v>
      </c>
      <c r="V4" s="246" t="s">
        <v>582</v>
      </c>
      <c r="W4" s="245" t="s">
        <v>583</v>
      </c>
      <c r="X4" s="245" t="s">
        <v>583</v>
      </c>
      <c r="Y4" s="246" t="s">
        <v>583</v>
      </c>
      <c r="Z4" s="245" t="s">
        <v>584</v>
      </c>
      <c r="AA4" s="245" t="s">
        <v>584</v>
      </c>
      <c r="AB4" s="246" t="s">
        <v>584</v>
      </c>
      <c r="AC4" s="245" t="s">
        <v>585</v>
      </c>
      <c r="AD4" s="245" t="s">
        <v>585</v>
      </c>
      <c r="AE4" s="246" t="s">
        <v>585</v>
      </c>
      <c r="AF4" s="245" t="s">
        <v>586</v>
      </c>
      <c r="AG4" s="245" t="s">
        <v>586</v>
      </c>
      <c r="AH4" s="246" t="s">
        <v>586</v>
      </c>
      <c r="AI4" s="245" t="s">
        <v>587</v>
      </c>
      <c r="AJ4" s="245" t="s">
        <v>587</v>
      </c>
      <c r="AK4" s="246" t="s">
        <v>587</v>
      </c>
      <c r="AL4" s="245" t="s">
        <v>588</v>
      </c>
      <c r="AM4" s="245" t="s">
        <v>588</v>
      </c>
      <c r="AN4" s="246" t="s">
        <v>588</v>
      </c>
      <c r="AO4" s="245" t="s">
        <v>589</v>
      </c>
      <c r="AP4" s="245" t="s">
        <v>589</v>
      </c>
      <c r="AQ4" s="245" t="s">
        <v>589</v>
      </c>
      <c r="AR4" s="247" t="s">
        <v>590</v>
      </c>
      <c r="AS4" s="247" t="s">
        <v>590</v>
      </c>
      <c r="AT4" s="247" t="s">
        <v>590</v>
      </c>
      <c r="AU4" s="248" t="s">
        <v>591</v>
      </c>
      <c r="AV4" s="248" t="s">
        <v>592</v>
      </c>
      <c r="AW4" s="248" t="s">
        <v>593</v>
      </c>
      <c r="AX4" s="248" t="s">
        <v>594</v>
      </c>
      <c r="AY4" s="248" t="s">
        <v>595</v>
      </c>
      <c r="AZ4" s="248" t="s">
        <v>596</v>
      </c>
      <c r="BA4" s="248" t="s">
        <v>665</v>
      </c>
    </row>
    <row r="5" spans="2:55" ht="15.6" x14ac:dyDescent="0.25">
      <c r="B5" s="249"/>
      <c r="C5" s="468" t="s">
        <v>597</v>
      </c>
      <c r="D5" s="469"/>
      <c r="E5" s="250"/>
      <c r="F5" s="251" t="s">
        <v>91</v>
      </c>
      <c r="G5" s="249">
        <f t="shared" ref="G5:AQ5" si="0">G6+G67+G68+G79+G95+G99+G100</f>
        <v>0</v>
      </c>
      <c r="H5" s="249">
        <f t="shared" si="0"/>
        <v>2927.4</v>
      </c>
      <c r="I5" s="249">
        <f t="shared" si="0"/>
        <v>0</v>
      </c>
      <c r="J5" s="249">
        <f t="shared" si="0"/>
        <v>0</v>
      </c>
      <c r="K5" s="249">
        <f t="shared" si="0"/>
        <v>49448.11</v>
      </c>
      <c r="L5" s="249">
        <f t="shared" si="0"/>
        <v>0</v>
      </c>
      <c r="M5" s="249">
        <f t="shared" si="0"/>
        <v>0</v>
      </c>
      <c r="N5" s="249">
        <f t="shared" si="0"/>
        <v>9798.9</v>
      </c>
      <c r="O5" s="249">
        <f t="shared" si="0"/>
        <v>106464.96000000001</v>
      </c>
      <c r="P5" s="249">
        <f t="shared" si="0"/>
        <v>400</v>
      </c>
      <c r="Q5" s="249">
        <f t="shared" si="0"/>
        <v>100714.91999999998</v>
      </c>
      <c r="R5" s="249">
        <f t="shared" si="0"/>
        <v>0</v>
      </c>
      <c r="S5" s="249">
        <f t="shared" si="0"/>
        <v>0</v>
      </c>
      <c r="T5" s="249">
        <f t="shared" si="0"/>
        <v>0</v>
      </c>
      <c r="U5" s="249">
        <f t="shared" si="0"/>
        <v>0</v>
      </c>
      <c r="V5" s="249">
        <f t="shared" si="0"/>
        <v>0</v>
      </c>
      <c r="W5" s="249">
        <f t="shared" si="0"/>
        <v>148032.95000000001</v>
      </c>
      <c r="X5" s="249">
        <f t="shared" si="0"/>
        <v>0</v>
      </c>
      <c r="Y5" s="249">
        <f t="shared" si="0"/>
        <v>0</v>
      </c>
      <c r="Z5" s="249">
        <f t="shared" si="0"/>
        <v>10497.92</v>
      </c>
      <c r="AA5" s="249">
        <f t="shared" si="0"/>
        <v>0</v>
      </c>
      <c r="AB5" s="249">
        <f t="shared" si="0"/>
        <v>0</v>
      </c>
      <c r="AC5" s="249">
        <f t="shared" si="0"/>
        <v>59965.770000000011</v>
      </c>
      <c r="AD5" s="249">
        <f t="shared" si="0"/>
        <v>0</v>
      </c>
      <c r="AE5" s="249">
        <f t="shared" si="0"/>
        <v>0</v>
      </c>
      <c r="AF5" s="249">
        <f t="shared" si="0"/>
        <v>104131.41</v>
      </c>
      <c r="AG5" s="249">
        <f t="shared" si="0"/>
        <v>146080.95999999999</v>
      </c>
      <c r="AH5" s="249">
        <f t="shared" si="0"/>
        <v>0</v>
      </c>
      <c r="AI5" s="249">
        <f t="shared" si="0"/>
        <v>61588.02</v>
      </c>
      <c r="AJ5" s="249">
        <f t="shared" si="0"/>
        <v>233044.37</v>
      </c>
      <c r="AK5" s="249">
        <f t="shared" si="0"/>
        <v>0</v>
      </c>
      <c r="AL5" s="249">
        <f t="shared" si="0"/>
        <v>0</v>
      </c>
      <c r="AM5" s="249">
        <f t="shared" si="0"/>
        <v>0</v>
      </c>
      <c r="AN5" s="249">
        <f t="shared" si="0"/>
        <v>0</v>
      </c>
      <c r="AO5" s="249">
        <f t="shared" si="0"/>
        <v>0</v>
      </c>
      <c r="AP5" s="249">
        <f t="shared" si="0"/>
        <v>0</v>
      </c>
      <c r="AQ5" s="249">
        <f t="shared" si="0"/>
        <v>0</v>
      </c>
      <c r="AR5" s="249">
        <f>G5+H5+K5+N5+Q5+W5+Z5+AC5+AF5+AI5</f>
        <v>547105.4</v>
      </c>
      <c r="AS5" s="249">
        <f>AJ5</f>
        <v>233044.37</v>
      </c>
      <c r="AT5" s="249">
        <f>AK5</f>
        <v>0</v>
      </c>
      <c r="AU5" s="252">
        <f t="shared" ref="AU5:AU68" si="1">AC5+AF5+AI5+AJ5</f>
        <v>458729.57</v>
      </c>
      <c r="AV5" s="253">
        <f>AR5/10</f>
        <v>54710.54</v>
      </c>
      <c r="AW5" s="253">
        <f>AV5*12</f>
        <v>656526.48</v>
      </c>
      <c r="AX5" s="252">
        <f>AS5</f>
        <v>233044.37</v>
      </c>
      <c r="AY5" s="253">
        <f>AW5+AX5</f>
        <v>889570.85</v>
      </c>
      <c r="AZ5" s="253">
        <f>AY5/1000</f>
        <v>889.57084999999995</v>
      </c>
      <c r="BA5" s="253">
        <f>AZ5*1.03</f>
        <v>916.25797549999993</v>
      </c>
      <c r="BC5" s="253">
        <f>AX5/1000</f>
        <v>233.04436999999999</v>
      </c>
    </row>
    <row r="6" spans="2:55" x14ac:dyDescent="0.25">
      <c r="B6" s="249"/>
      <c r="C6" s="453" t="s">
        <v>598</v>
      </c>
      <c r="D6" s="454"/>
      <c r="E6" s="254"/>
      <c r="F6" s="255" t="s">
        <v>93</v>
      </c>
      <c r="G6" s="249">
        <f t="shared" ref="G6:AQ6" si="2">G7+G12+G15+G18+G24+G16</f>
        <v>0</v>
      </c>
      <c r="H6" s="249">
        <f t="shared" si="2"/>
        <v>1796.9</v>
      </c>
      <c r="I6" s="249">
        <f t="shared" si="2"/>
        <v>0</v>
      </c>
      <c r="J6" s="249">
        <f t="shared" si="2"/>
        <v>0</v>
      </c>
      <c r="K6" s="249">
        <f t="shared" si="2"/>
        <v>34542.75</v>
      </c>
      <c r="L6" s="249">
        <f t="shared" si="2"/>
        <v>0</v>
      </c>
      <c r="M6" s="249">
        <f t="shared" si="2"/>
        <v>0</v>
      </c>
      <c r="N6" s="249">
        <f t="shared" si="2"/>
        <v>4985.9699999999993</v>
      </c>
      <c r="O6" s="249">
        <f t="shared" si="2"/>
        <v>106464.96000000001</v>
      </c>
      <c r="P6" s="249">
        <f t="shared" si="2"/>
        <v>0</v>
      </c>
      <c r="Q6" s="249">
        <f t="shared" si="2"/>
        <v>81564.929999999993</v>
      </c>
      <c r="R6" s="249">
        <f t="shared" si="2"/>
        <v>0</v>
      </c>
      <c r="S6" s="249">
        <f t="shared" si="2"/>
        <v>0</v>
      </c>
      <c r="T6" s="249">
        <f t="shared" si="2"/>
        <v>0</v>
      </c>
      <c r="U6" s="249">
        <f t="shared" si="2"/>
        <v>0</v>
      </c>
      <c r="V6" s="249">
        <f t="shared" si="2"/>
        <v>0</v>
      </c>
      <c r="W6" s="249">
        <f t="shared" si="2"/>
        <v>123589.13000000002</v>
      </c>
      <c r="X6" s="249">
        <f t="shared" si="2"/>
        <v>0</v>
      </c>
      <c r="Y6" s="249">
        <f t="shared" si="2"/>
        <v>0</v>
      </c>
      <c r="Z6" s="249">
        <f t="shared" si="2"/>
        <v>6927.92</v>
      </c>
      <c r="AA6" s="249">
        <f t="shared" si="2"/>
        <v>0</v>
      </c>
      <c r="AB6" s="249">
        <f t="shared" si="2"/>
        <v>0</v>
      </c>
      <c r="AC6" s="249">
        <f t="shared" si="2"/>
        <v>51106.070000000007</v>
      </c>
      <c r="AD6" s="249">
        <f t="shared" si="2"/>
        <v>0</v>
      </c>
      <c r="AE6" s="249">
        <f t="shared" si="2"/>
        <v>0</v>
      </c>
      <c r="AF6" s="249">
        <f t="shared" si="2"/>
        <v>87810.58</v>
      </c>
      <c r="AG6" s="249">
        <f t="shared" si="2"/>
        <v>113880.93</v>
      </c>
      <c r="AH6" s="249">
        <f t="shared" si="2"/>
        <v>0</v>
      </c>
      <c r="AI6" s="249">
        <f t="shared" si="2"/>
        <v>61588.02</v>
      </c>
      <c r="AJ6" s="249">
        <f t="shared" si="2"/>
        <v>176080.29</v>
      </c>
      <c r="AK6" s="249">
        <f t="shared" si="2"/>
        <v>0</v>
      </c>
      <c r="AL6" s="249">
        <f t="shared" si="2"/>
        <v>0</v>
      </c>
      <c r="AM6" s="249">
        <f t="shared" si="2"/>
        <v>0</v>
      </c>
      <c r="AN6" s="249">
        <f t="shared" si="2"/>
        <v>0</v>
      </c>
      <c r="AO6" s="249">
        <f t="shared" si="2"/>
        <v>0</v>
      </c>
      <c r="AP6" s="249">
        <f t="shared" si="2"/>
        <v>0</v>
      </c>
      <c r="AQ6" s="249">
        <f t="shared" si="2"/>
        <v>0</v>
      </c>
      <c r="AR6" s="249">
        <f t="shared" ref="AR6:AR69" si="3">G6+H6+K6+N6+Q6+W6+Z6+AC6+AF6+AI6</f>
        <v>453912.27000000008</v>
      </c>
      <c r="AS6" s="249">
        <f t="shared" ref="AS6:AT69" si="4">AJ6</f>
        <v>176080.29</v>
      </c>
      <c r="AT6" s="249">
        <f t="shared" si="4"/>
        <v>0</v>
      </c>
      <c r="AU6" s="252">
        <f t="shared" si="1"/>
        <v>376584.96000000002</v>
      </c>
      <c r="AV6" s="253">
        <f t="shared" ref="AV6:AV69" si="5">AR6/10</f>
        <v>45391.227000000006</v>
      </c>
      <c r="AW6" s="253">
        <f t="shared" ref="AW6:AW69" si="6">AV6*12</f>
        <v>544694.72400000005</v>
      </c>
      <c r="AX6" s="252">
        <f t="shared" ref="AX6:AX69" si="7">AS6</f>
        <v>176080.29</v>
      </c>
      <c r="AY6" s="253">
        <f t="shared" ref="AY6:AY69" si="8">AW6+AX6</f>
        <v>720775.01400000008</v>
      </c>
      <c r="AZ6" s="253">
        <f t="shared" ref="AZ6:AZ69" si="9">AY6/1000</f>
        <v>720.77501400000006</v>
      </c>
      <c r="BA6" s="253">
        <f t="shared" ref="BA6:BA69" si="10">AZ6*1.03</f>
        <v>742.39826442000003</v>
      </c>
      <c r="BC6" s="253">
        <f t="shared" ref="BC6:BC69" si="11">AX6/1000</f>
        <v>176.08029000000002</v>
      </c>
    </row>
    <row r="7" spans="2:55" x14ac:dyDescent="0.25">
      <c r="C7" s="256"/>
      <c r="D7" s="257" t="s">
        <v>94</v>
      </c>
      <c r="E7" s="257"/>
      <c r="F7" s="258" t="s">
        <v>95</v>
      </c>
      <c r="G7" s="259">
        <f>G11</f>
        <v>0</v>
      </c>
      <c r="H7" s="259">
        <f>H11</f>
        <v>0</v>
      </c>
      <c r="I7" s="259">
        <f t="shared" ref="I7:AQ7" si="12">SUM(I8:I11)</f>
        <v>0</v>
      </c>
      <c r="J7" s="259">
        <f t="shared" si="12"/>
        <v>0</v>
      </c>
      <c r="K7" s="259">
        <f t="shared" si="12"/>
        <v>0</v>
      </c>
      <c r="L7" s="259">
        <f t="shared" si="12"/>
        <v>0</v>
      </c>
      <c r="M7" s="259">
        <f t="shared" si="12"/>
        <v>0</v>
      </c>
      <c r="N7" s="259">
        <f t="shared" si="12"/>
        <v>0</v>
      </c>
      <c r="O7" s="259">
        <f t="shared" si="12"/>
        <v>0</v>
      </c>
      <c r="P7" s="259">
        <f t="shared" si="12"/>
        <v>0</v>
      </c>
      <c r="Q7" s="259">
        <f t="shared" si="12"/>
        <v>18294.030000000002</v>
      </c>
      <c r="R7" s="259">
        <f t="shared" si="12"/>
        <v>0</v>
      </c>
      <c r="S7" s="259">
        <f t="shared" si="12"/>
        <v>0</v>
      </c>
      <c r="T7" s="259">
        <f t="shared" si="12"/>
        <v>0</v>
      </c>
      <c r="U7" s="259">
        <f t="shared" si="12"/>
        <v>0</v>
      </c>
      <c r="V7" s="259">
        <f t="shared" si="12"/>
        <v>0</v>
      </c>
      <c r="W7" s="259">
        <f t="shared" si="12"/>
        <v>11140.26</v>
      </c>
      <c r="X7" s="259">
        <f t="shared" si="12"/>
        <v>0</v>
      </c>
      <c r="Y7" s="259">
        <f t="shared" si="12"/>
        <v>0</v>
      </c>
      <c r="Z7" s="259">
        <f t="shared" si="12"/>
        <v>0</v>
      </c>
      <c r="AA7" s="259">
        <f t="shared" si="12"/>
        <v>0</v>
      </c>
      <c r="AB7" s="259">
        <f t="shared" si="12"/>
        <v>0</v>
      </c>
      <c r="AC7" s="259">
        <f t="shared" si="12"/>
        <v>0</v>
      </c>
      <c r="AD7" s="259">
        <f t="shared" si="12"/>
        <v>0</v>
      </c>
      <c r="AE7" s="259">
        <f t="shared" si="12"/>
        <v>0</v>
      </c>
      <c r="AF7" s="259">
        <f t="shared" si="12"/>
        <v>6823.07</v>
      </c>
      <c r="AG7" s="259">
        <f t="shared" si="12"/>
        <v>2777.78</v>
      </c>
      <c r="AH7" s="259">
        <f t="shared" si="12"/>
        <v>0</v>
      </c>
      <c r="AI7" s="259">
        <f t="shared" si="12"/>
        <v>88.02</v>
      </c>
      <c r="AJ7" s="259">
        <f t="shared" si="12"/>
        <v>4510.46</v>
      </c>
      <c r="AK7" s="259">
        <f t="shared" si="12"/>
        <v>0</v>
      </c>
      <c r="AL7" s="259">
        <f t="shared" si="12"/>
        <v>0</v>
      </c>
      <c r="AM7" s="259">
        <f t="shared" si="12"/>
        <v>0</v>
      </c>
      <c r="AN7" s="259">
        <f t="shared" si="12"/>
        <v>0</v>
      </c>
      <c r="AO7" s="259">
        <f t="shared" si="12"/>
        <v>0</v>
      </c>
      <c r="AP7" s="259">
        <f t="shared" si="12"/>
        <v>0</v>
      </c>
      <c r="AQ7" s="259">
        <f t="shared" si="12"/>
        <v>0</v>
      </c>
      <c r="AR7" s="249">
        <f t="shared" si="3"/>
        <v>36345.379999999997</v>
      </c>
      <c r="AS7" s="249">
        <f t="shared" si="4"/>
        <v>4510.46</v>
      </c>
      <c r="AT7" s="249">
        <f t="shared" si="4"/>
        <v>0</v>
      </c>
      <c r="AU7" s="252">
        <f>AC7+AF7+AI7+AJ7</f>
        <v>11421.55</v>
      </c>
      <c r="AV7" s="253">
        <f t="shared" si="5"/>
        <v>3634.5379999999996</v>
      </c>
      <c r="AW7" s="253">
        <f t="shared" si="6"/>
        <v>43614.455999999991</v>
      </c>
      <c r="AX7" s="252">
        <f t="shared" si="7"/>
        <v>4510.46</v>
      </c>
      <c r="AY7" s="253">
        <f t="shared" si="8"/>
        <v>48124.91599999999</v>
      </c>
      <c r="AZ7" s="253">
        <f t="shared" si="9"/>
        <v>48.124915999999992</v>
      </c>
      <c r="BA7" s="253">
        <f t="shared" si="10"/>
        <v>49.568663479999991</v>
      </c>
      <c r="BC7" s="253">
        <f t="shared" si="11"/>
        <v>4.5104600000000001</v>
      </c>
    </row>
    <row r="8" spans="2:55" x14ac:dyDescent="0.25">
      <c r="C8" s="256"/>
      <c r="D8" s="260"/>
      <c r="E8" s="260" t="s">
        <v>599</v>
      </c>
      <c r="F8" s="261" t="s">
        <v>95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>
        <f>'[1]Facturi si Arierate - 27.04.20'!H47+'[1]Facturi si Arierate - 27.04.20'!H66+'[1]Facturi si Arierate - 27.04.20'!H100+'[1]Facturi si Arierate - 27.04.20'!H102+'[1]Facturi si Arierate - 27.04.20'!H109+'[1]Facturi si Arierate - 27.04.20'!H114+'[1]Facturi si Arierate - 27.04.20'!H166+'[1]Facturi si Arierate - 27.04.20'!H171+'[1]Facturi si Arierate - 27.04.20'!H182</f>
        <v>18294.030000000002</v>
      </c>
      <c r="R8" s="262"/>
      <c r="S8" s="262"/>
      <c r="T8" s="262"/>
      <c r="U8" s="262"/>
      <c r="V8" s="262"/>
      <c r="W8" s="262">
        <f>'[1]Facturi si Arierate -30 iu 2020'!H400</f>
        <v>3159.31</v>
      </c>
      <c r="X8" s="262"/>
      <c r="Y8" s="262"/>
      <c r="Z8" s="262"/>
      <c r="AA8" s="262"/>
      <c r="AB8" s="262"/>
      <c r="AC8" s="262"/>
      <c r="AD8" s="262"/>
      <c r="AE8" s="262"/>
      <c r="AF8" s="262">
        <f>'[1]Facturi si Arierate -05.10. 20'!H555+'[1]Facturi si Arierate -05.10. 20'!H578+'[1]Facturi si Arierate -05.10. 20'!H610</f>
        <v>6823.07</v>
      </c>
      <c r="AG8" s="262">
        <f>'[1]Facturi si Arierate -05.10. 20'!H648+'[1]Facturi si Arierate -05.10. 20'!H678+'[1]Facturi si Arierate -05.10. 20'!H717+'[1]Facturi si Arierate -05.10. 20'!H718</f>
        <v>2777.78</v>
      </c>
      <c r="AH8" s="262"/>
      <c r="AI8" s="262">
        <f>'[1]Facturi si Arierate - 4.11.2020'!H646</f>
        <v>88.02</v>
      </c>
      <c r="AJ8" s="262"/>
      <c r="AK8" s="262"/>
      <c r="AL8" s="262"/>
      <c r="AM8" s="262"/>
      <c r="AN8" s="262"/>
      <c r="AO8" s="262"/>
      <c r="AP8" s="262"/>
      <c r="AQ8" s="262"/>
      <c r="AR8" s="249">
        <f t="shared" si="3"/>
        <v>28364.430000000004</v>
      </c>
      <c r="AS8" s="249">
        <f t="shared" si="4"/>
        <v>0</v>
      </c>
      <c r="AT8" s="249">
        <f t="shared" si="4"/>
        <v>0</v>
      </c>
      <c r="AU8" s="252">
        <f t="shared" si="1"/>
        <v>6911.09</v>
      </c>
      <c r="AV8" s="253">
        <f t="shared" si="5"/>
        <v>2836.4430000000002</v>
      </c>
      <c r="AW8" s="253">
        <f t="shared" si="6"/>
        <v>34037.316000000006</v>
      </c>
      <c r="AX8" s="252">
        <f t="shared" si="7"/>
        <v>0</v>
      </c>
      <c r="AY8" s="263">
        <f t="shared" si="8"/>
        <v>34037.316000000006</v>
      </c>
      <c r="AZ8" s="253">
        <f t="shared" si="9"/>
        <v>34.037316000000004</v>
      </c>
      <c r="BA8" s="253">
        <f t="shared" si="10"/>
        <v>35.058435480000007</v>
      </c>
      <c r="BC8" s="253">
        <f t="shared" si="11"/>
        <v>0</v>
      </c>
    </row>
    <row r="9" spans="2:55" x14ac:dyDescent="0.25">
      <c r="C9" s="256"/>
      <c r="D9" s="260"/>
      <c r="E9" s="260" t="s">
        <v>600</v>
      </c>
      <c r="F9" s="261" t="s">
        <v>95</v>
      </c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>
        <f>'[1]Facturi si Arierate -30 iu 2020'!H342+'[1]Facturi si Arierate -30 iu 2020'!H438</f>
        <v>1939.94</v>
      </c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>
        <f>'[1]Facturi si Arierate - 4.11.2020'!H802+'[1]Facturi si Arierate - 4.11.2020'!H804</f>
        <v>1820.7</v>
      </c>
      <c r="AK9" s="262"/>
      <c r="AL9" s="262"/>
      <c r="AM9" s="262"/>
      <c r="AN9" s="262"/>
      <c r="AO9" s="262"/>
      <c r="AP9" s="262"/>
      <c r="AQ9" s="262"/>
      <c r="AR9" s="249">
        <f t="shared" si="3"/>
        <v>1939.94</v>
      </c>
      <c r="AS9" s="249">
        <f t="shared" si="4"/>
        <v>1820.7</v>
      </c>
      <c r="AT9" s="249">
        <f t="shared" si="4"/>
        <v>0</v>
      </c>
      <c r="AU9" s="252">
        <f t="shared" si="1"/>
        <v>1820.7</v>
      </c>
      <c r="AV9" s="253">
        <f t="shared" si="5"/>
        <v>193.994</v>
      </c>
      <c r="AW9" s="253">
        <f t="shared" si="6"/>
        <v>2327.9279999999999</v>
      </c>
      <c r="AX9" s="252">
        <f t="shared" si="7"/>
        <v>1820.7</v>
      </c>
      <c r="AY9" s="253">
        <f t="shared" si="8"/>
        <v>4148.6279999999997</v>
      </c>
      <c r="AZ9" s="253">
        <f t="shared" si="9"/>
        <v>4.1486279999999995</v>
      </c>
      <c r="BA9" s="253">
        <f t="shared" si="10"/>
        <v>4.2730868399999995</v>
      </c>
      <c r="BC9" s="253">
        <f t="shared" si="11"/>
        <v>1.8207</v>
      </c>
    </row>
    <row r="10" spans="2:55" x14ac:dyDescent="0.25">
      <c r="C10" s="256"/>
      <c r="D10" s="260"/>
      <c r="E10" s="260" t="s">
        <v>601</v>
      </c>
      <c r="F10" s="261" t="s">
        <v>95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>
        <f>'[1]Facturi si Arierate -30 iu 2020'!H455+'[1]Facturi si Arierate -30 iu 2020'!H465</f>
        <v>6041.01</v>
      </c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>
        <f>'[1]Facturi si Arierate - 4.11.2020'!H666+'[1]Facturi si Arierate - 4.11.2020'!H702+'[1]Facturi si Arierate - 4.11.2020'!H733</f>
        <v>2689.76</v>
      </c>
      <c r="AK10" s="262"/>
      <c r="AL10" s="262"/>
      <c r="AM10" s="262"/>
      <c r="AN10" s="262"/>
      <c r="AO10" s="262"/>
      <c r="AP10" s="262"/>
      <c r="AQ10" s="262"/>
      <c r="AR10" s="249">
        <f t="shared" si="3"/>
        <v>6041.01</v>
      </c>
      <c r="AS10" s="249">
        <f t="shared" si="4"/>
        <v>2689.76</v>
      </c>
      <c r="AT10" s="249">
        <f t="shared" si="4"/>
        <v>0</v>
      </c>
      <c r="AU10" s="252">
        <f t="shared" si="1"/>
        <v>2689.76</v>
      </c>
      <c r="AV10" s="253">
        <f t="shared" si="5"/>
        <v>604.101</v>
      </c>
      <c r="AW10" s="253">
        <f t="shared" si="6"/>
        <v>7249.2119999999995</v>
      </c>
      <c r="AX10" s="252">
        <f t="shared" si="7"/>
        <v>2689.76</v>
      </c>
      <c r="AY10" s="253">
        <f t="shared" si="8"/>
        <v>9938.9719999999998</v>
      </c>
      <c r="AZ10" s="253">
        <f t="shared" si="9"/>
        <v>9.9389719999999997</v>
      </c>
      <c r="BA10" s="253">
        <f t="shared" si="10"/>
        <v>10.23714116</v>
      </c>
      <c r="BC10" s="253">
        <f t="shared" si="11"/>
        <v>2.6897600000000002</v>
      </c>
    </row>
    <row r="11" spans="2:55" x14ac:dyDescent="0.25">
      <c r="C11" s="256"/>
      <c r="D11" s="260"/>
      <c r="E11" s="260" t="s">
        <v>602</v>
      </c>
      <c r="F11" s="261" t="s">
        <v>95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4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49">
        <f t="shared" si="3"/>
        <v>0</v>
      </c>
      <c r="AS11" s="249">
        <f t="shared" si="4"/>
        <v>0</v>
      </c>
      <c r="AT11" s="249">
        <f t="shared" si="4"/>
        <v>0</v>
      </c>
      <c r="AU11" s="252">
        <f t="shared" si="1"/>
        <v>0</v>
      </c>
      <c r="AV11" s="253">
        <f t="shared" si="5"/>
        <v>0</v>
      </c>
      <c r="AW11" s="253">
        <f t="shared" si="6"/>
        <v>0</v>
      </c>
      <c r="AX11" s="252">
        <f t="shared" si="7"/>
        <v>0</v>
      </c>
      <c r="AY11" s="253">
        <f t="shared" si="8"/>
        <v>0</v>
      </c>
      <c r="AZ11" s="253">
        <f t="shared" si="9"/>
        <v>0</v>
      </c>
      <c r="BA11" s="253">
        <f t="shared" si="10"/>
        <v>0</v>
      </c>
      <c r="BC11" s="253">
        <f t="shared" si="11"/>
        <v>0</v>
      </c>
    </row>
    <row r="12" spans="2:55" x14ac:dyDescent="0.25">
      <c r="C12" s="256"/>
      <c r="D12" s="257" t="s">
        <v>100</v>
      </c>
      <c r="E12" s="257"/>
      <c r="F12" s="258" t="s">
        <v>101</v>
      </c>
      <c r="G12" s="259">
        <f>G14</f>
        <v>0</v>
      </c>
      <c r="H12" s="259">
        <f>H14</f>
        <v>0</v>
      </c>
      <c r="I12" s="259">
        <f>SUM(I13:I14)</f>
        <v>0</v>
      </c>
      <c r="J12" s="259">
        <f>SUM(J13:J14)</f>
        <v>0</v>
      </c>
      <c r="K12" s="259">
        <f>SUM(K13:K14)</f>
        <v>0</v>
      </c>
      <c r="L12" s="259">
        <f>SUM(L13:L14)</f>
        <v>0</v>
      </c>
      <c r="M12" s="259">
        <f>SUM(M13:M14)</f>
        <v>0</v>
      </c>
      <c r="N12" s="259">
        <f t="shared" ref="N12:AQ12" si="13">SUM(N13:N14)</f>
        <v>0</v>
      </c>
      <c r="O12" s="259">
        <f t="shared" si="13"/>
        <v>0</v>
      </c>
      <c r="P12" s="259">
        <f t="shared" si="13"/>
        <v>0</v>
      </c>
      <c r="Q12" s="259">
        <f t="shared" si="13"/>
        <v>2383.63</v>
      </c>
      <c r="R12" s="259">
        <f t="shared" si="13"/>
        <v>0</v>
      </c>
      <c r="S12" s="259">
        <f t="shared" si="13"/>
        <v>0</v>
      </c>
      <c r="T12" s="259">
        <f t="shared" si="13"/>
        <v>0</v>
      </c>
      <c r="U12" s="259">
        <f t="shared" si="13"/>
        <v>0</v>
      </c>
      <c r="V12" s="259">
        <f t="shared" si="13"/>
        <v>0</v>
      </c>
      <c r="W12" s="259">
        <f t="shared" si="13"/>
        <v>3726.88</v>
      </c>
      <c r="X12" s="259">
        <f t="shared" si="13"/>
        <v>0</v>
      </c>
      <c r="Y12" s="259">
        <f t="shared" si="13"/>
        <v>0</v>
      </c>
      <c r="Z12" s="259">
        <f t="shared" si="13"/>
        <v>0</v>
      </c>
      <c r="AA12" s="259">
        <f t="shared" si="13"/>
        <v>0</v>
      </c>
      <c r="AB12" s="259">
        <f t="shared" si="13"/>
        <v>0</v>
      </c>
      <c r="AC12" s="259">
        <f t="shared" si="13"/>
        <v>0</v>
      </c>
      <c r="AD12" s="259">
        <f t="shared" si="13"/>
        <v>0</v>
      </c>
      <c r="AE12" s="259">
        <f t="shared" si="13"/>
        <v>0</v>
      </c>
      <c r="AF12" s="259">
        <f t="shared" si="13"/>
        <v>985.42</v>
      </c>
      <c r="AG12" s="259">
        <f t="shared" si="13"/>
        <v>2965.2799999999997</v>
      </c>
      <c r="AH12" s="259">
        <f t="shared" si="13"/>
        <v>0</v>
      </c>
      <c r="AI12" s="259">
        <f t="shared" si="13"/>
        <v>0</v>
      </c>
      <c r="AJ12" s="259">
        <f t="shared" si="13"/>
        <v>4514.91</v>
      </c>
      <c r="AK12" s="259">
        <f t="shared" si="13"/>
        <v>0</v>
      </c>
      <c r="AL12" s="259">
        <f t="shared" si="13"/>
        <v>0</v>
      </c>
      <c r="AM12" s="259">
        <f t="shared" si="13"/>
        <v>0</v>
      </c>
      <c r="AN12" s="259">
        <f t="shared" si="13"/>
        <v>0</v>
      </c>
      <c r="AO12" s="259">
        <f t="shared" si="13"/>
        <v>0</v>
      </c>
      <c r="AP12" s="259">
        <f t="shared" si="13"/>
        <v>0</v>
      </c>
      <c r="AQ12" s="259">
        <f t="shared" si="13"/>
        <v>0</v>
      </c>
      <c r="AR12" s="249">
        <f t="shared" si="3"/>
        <v>7095.93</v>
      </c>
      <c r="AS12" s="249">
        <f t="shared" si="4"/>
        <v>4514.91</v>
      </c>
      <c r="AT12" s="249">
        <f t="shared" si="4"/>
        <v>0</v>
      </c>
      <c r="AU12" s="252">
        <f t="shared" si="1"/>
        <v>5500.33</v>
      </c>
      <c r="AV12" s="253">
        <f t="shared" si="5"/>
        <v>709.59300000000007</v>
      </c>
      <c r="AW12" s="253">
        <f t="shared" si="6"/>
        <v>8515.1160000000018</v>
      </c>
      <c r="AX12" s="252">
        <f t="shared" si="7"/>
        <v>4514.91</v>
      </c>
      <c r="AY12" s="253">
        <f t="shared" si="8"/>
        <v>13030.026000000002</v>
      </c>
      <c r="AZ12" s="253">
        <f t="shared" si="9"/>
        <v>13.030026000000001</v>
      </c>
      <c r="BA12" s="253">
        <f t="shared" si="10"/>
        <v>13.420926780000002</v>
      </c>
      <c r="BC12" s="253">
        <f t="shared" si="11"/>
        <v>4.5149099999999995</v>
      </c>
    </row>
    <row r="13" spans="2:55" x14ac:dyDescent="0.25">
      <c r="C13" s="256"/>
      <c r="D13" s="260"/>
      <c r="E13" s="260" t="s">
        <v>603</v>
      </c>
      <c r="F13" s="261" t="s">
        <v>101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>
        <f>'[1]Facturi si Arierate - 27.04.20'!H87+'[1]Facturi si Arierate - 27.04.20'!H158</f>
        <v>2383.63</v>
      </c>
      <c r="R13" s="262"/>
      <c r="S13" s="262"/>
      <c r="T13" s="262"/>
      <c r="U13" s="262"/>
      <c r="V13" s="262"/>
      <c r="W13" s="262">
        <f>'[1]Facturi si Arierate -30 iu 2020'!H226+'[1]Facturi si Arierate -30 iu 2020'!H413+'[1]Facturi si Arierate -30 iu 2020'!H418+'[1]Facturi si Arierate -30 iu 2020'!H467</f>
        <v>3726.88</v>
      </c>
      <c r="X13" s="262"/>
      <c r="Y13" s="262"/>
      <c r="Z13" s="262"/>
      <c r="AA13" s="262"/>
      <c r="AB13" s="262"/>
      <c r="AC13" s="262"/>
      <c r="AD13" s="262"/>
      <c r="AE13" s="262"/>
      <c r="AF13" s="262">
        <f>'[1]Facturi si Arierate -05.10. 20'!H547</f>
        <v>985.42</v>
      </c>
      <c r="AG13" s="262">
        <f>'[1]Facturi si Arierate -05.10. 20'!H758+'[1]Facturi si Arierate -05.10. 20'!H759</f>
        <v>2965.2799999999997</v>
      </c>
      <c r="AH13" s="262"/>
      <c r="AI13" s="262"/>
      <c r="AJ13" s="262">
        <f>'[1]Facturi si Arierate - 4.11.2020'!H626+'[1]Facturi si Arierate - 4.11.2020'!H715+'[1]Facturi si Arierate - 4.11.2020'!H810</f>
        <v>4514.91</v>
      </c>
      <c r="AK13" s="262"/>
      <c r="AL13" s="262"/>
      <c r="AM13" s="262"/>
      <c r="AN13" s="262"/>
      <c r="AO13" s="262"/>
      <c r="AP13" s="262"/>
      <c r="AQ13" s="262"/>
      <c r="AR13" s="249">
        <f t="shared" si="3"/>
        <v>7095.93</v>
      </c>
      <c r="AS13" s="249">
        <f t="shared" si="4"/>
        <v>4514.91</v>
      </c>
      <c r="AT13" s="249">
        <f t="shared" si="4"/>
        <v>0</v>
      </c>
      <c r="AU13" s="252">
        <f t="shared" si="1"/>
        <v>5500.33</v>
      </c>
      <c r="AV13" s="253">
        <f t="shared" si="5"/>
        <v>709.59300000000007</v>
      </c>
      <c r="AW13" s="253">
        <f t="shared" si="6"/>
        <v>8515.1160000000018</v>
      </c>
      <c r="AX13" s="252">
        <f t="shared" si="7"/>
        <v>4514.91</v>
      </c>
      <c r="AY13" s="253">
        <f t="shared" si="8"/>
        <v>13030.026000000002</v>
      </c>
      <c r="AZ13" s="253">
        <f t="shared" si="9"/>
        <v>13.030026000000001</v>
      </c>
      <c r="BA13" s="253">
        <f t="shared" si="10"/>
        <v>13.420926780000002</v>
      </c>
      <c r="BC13" s="253">
        <f t="shared" si="11"/>
        <v>4.5149099999999995</v>
      </c>
    </row>
    <row r="14" spans="2:55" x14ac:dyDescent="0.25">
      <c r="C14" s="256"/>
      <c r="D14" s="260"/>
      <c r="E14" s="260" t="s">
        <v>602</v>
      </c>
      <c r="F14" s="261" t="s">
        <v>101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4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49">
        <f t="shared" si="3"/>
        <v>0</v>
      </c>
      <c r="AS14" s="249">
        <f t="shared" si="4"/>
        <v>0</v>
      </c>
      <c r="AT14" s="249">
        <f t="shared" si="4"/>
        <v>0</v>
      </c>
      <c r="AU14" s="252">
        <f t="shared" si="1"/>
        <v>0</v>
      </c>
      <c r="AV14" s="253">
        <f t="shared" si="5"/>
        <v>0</v>
      </c>
      <c r="AW14" s="253">
        <f t="shared" si="6"/>
        <v>0</v>
      </c>
      <c r="AX14" s="252">
        <f t="shared" si="7"/>
        <v>0</v>
      </c>
      <c r="AY14" s="253">
        <f t="shared" si="8"/>
        <v>0</v>
      </c>
      <c r="AZ14" s="253">
        <f t="shared" si="9"/>
        <v>0</v>
      </c>
      <c r="BA14" s="253">
        <f t="shared" si="10"/>
        <v>0</v>
      </c>
      <c r="BC14" s="253">
        <f t="shared" si="11"/>
        <v>0</v>
      </c>
    </row>
    <row r="15" spans="2:55" outlineLevel="1" x14ac:dyDescent="0.25">
      <c r="C15" s="256"/>
      <c r="D15" s="257" t="s">
        <v>102</v>
      </c>
      <c r="E15" s="257" t="s">
        <v>102</v>
      </c>
      <c r="F15" s="258" t="s">
        <v>103</v>
      </c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49">
        <f t="shared" si="3"/>
        <v>0</v>
      </c>
      <c r="AS15" s="249">
        <f t="shared" si="4"/>
        <v>0</v>
      </c>
      <c r="AT15" s="249">
        <f t="shared" si="4"/>
        <v>0</v>
      </c>
      <c r="AU15" s="252">
        <f t="shared" si="1"/>
        <v>0</v>
      </c>
      <c r="AV15" s="253">
        <f t="shared" si="5"/>
        <v>0</v>
      </c>
      <c r="AW15" s="253">
        <f t="shared" si="6"/>
        <v>0</v>
      </c>
      <c r="AX15" s="252">
        <f t="shared" si="7"/>
        <v>0</v>
      </c>
      <c r="AY15" s="253">
        <f t="shared" si="8"/>
        <v>0</v>
      </c>
      <c r="AZ15" s="253">
        <f t="shared" si="9"/>
        <v>0</v>
      </c>
      <c r="BA15" s="253">
        <f t="shared" si="10"/>
        <v>0</v>
      </c>
      <c r="BC15" s="253">
        <f t="shared" si="11"/>
        <v>0</v>
      </c>
    </row>
    <row r="16" spans="2:55" outlineLevel="1" x14ac:dyDescent="0.25">
      <c r="C16" s="256"/>
      <c r="D16" s="257" t="s">
        <v>104</v>
      </c>
      <c r="E16" s="257" t="s">
        <v>604</v>
      </c>
      <c r="F16" s="258" t="s">
        <v>105</v>
      </c>
      <c r="G16" s="259"/>
      <c r="H16" s="259">
        <v>1796.9</v>
      </c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>
        <f>'[1]Facturi si Arierate -04.08 2020'!H495</f>
        <v>83.3</v>
      </c>
      <c r="AA16" s="259"/>
      <c r="AB16" s="259"/>
      <c r="AC16" s="259"/>
      <c r="AD16" s="259"/>
      <c r="AE16" s="259"/>
      <c r="AF16" s="259"/>
      <c r="AG16" s="259">
        <f>'[1]Facturi si Arierate -05.10. 20'!H720+'[1]Facturi si Arierate -05.10. 20'!H741</f>
        <v>3633.59</v>
      </c>
      <c r="AH16" s="259"/>
      <c r="AI16" s="259"/>
      <c r="AJ16" s="259">
        <f>'[1]Facturi si Arierate - 4.11.2020'!H654+'[1]Facturi si Arierate - 4.11.2020'!H708+'[1]Facturi si Arierate - 4.11.2020'!H809</f>
        <v>4422.58</v>
      </c>
      <c r="AK16" s="259"/>
      <c r="AL16" s="259"/>
      <c r="AM16" s="259"/>
      <c r="AN16" s="259"/>
      <c r="AO16" s="259"/>
      <c r="AP16" s="259"/>
      <c r="AQ16" s="259"/>
      <c r="AR16" s="249">
        <f t="shared" si="3"/>
        <v>1880.2</v>
      </c>
      <c r="AS16" s="249">
        <f t="shared" si="4"/>
        <v>4422.58</v>
      </c>
      <c r="AT16" s="249">
        <f t="shared" si="4"/>
        <v>0</v>
      </c>
      <c r="AU16" s="252">
        <f t="shared" si="1"/>
        <v>4422.58</v>
      </c>
      <c r="AV16" s="253">
        <f t="shared" si="5"/>
        <v>188.02</v>
      </c>
      <c r="AW16" s="253">
        <f t="shared" si="6"/>
        <v>2256.2400000000002</v>
      </c>
      <c r="AX16" s="252">
        <f t="shared" si="7"/>
        <v>4422.58</v>
      </c>
      <c r="AY16" s="253">
        <f t="shared" si="8"/>
        <v>6678.82</v>
      </c>
      <c r="AZ16" s="253">
        <f t="shared" si="9"/>
        <v>6.67882</v>
      </c>
      <c r="BA16" s="253">
        <f t="shared" si="10"/>
        <v>6.8791846000000003</v>
      </c>
      <c r="BC16" s="253">
        <f t="shared" si="11"/>
        <v>4.42258</v>
      </c>
    </row>
    <row r="17" spans="2:55" outlineLevel="1" x14ac:dyDescent="0.25">
      <c r="C17" s="256"/>
      <c r="D17" s="257" t="s">
        <v>605</v>
      </c>
      <c r="E17" s="257"/>
      <c r="F17" s="258" t="s">
        <v>109</v>
      </c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49">
        <f t="shared" si="3"/>
        <v>0</v>
      </c>
      <c r="AS17" s="249">
        <f t="shared" si="4"/>
        <v>0</v>
      </c>
      <c r="AT17" s="249">
        <f t="shared" si="4"/>
        <v>0</v>
      </c>
      <c r="AU17" s="252">
        <f t="shared" si="1"/>
        <v>0</v>
      </c>
      <c r="AV17" s="253">
        <f t="shared" si="5"/>
        <v>0</v>
      </c>
      <c r="AW17" s="253">
        <f t="shared" si="6"/>
        <v>0</v>
      </c>
      <c r="AX17" s="252">
        <f t="shared" si="7"/>
        <v>0</v>
      </c>
      <c r="AY17" s="253">
        <f t="shared" si="8"/>
        <v>0</v>
      </c>
      <c r="AZ17" s="253">
        <f t="shared" si="9"/>
        <v>0</v>
      </c>
      <c r="BA17" s="253">
        <f t="shared" si="10"/>
        <v>0</v>
      </c>
      <c r="BC17" s="253">
        <f t="shared" si="11"/>
        <v>0</v>
      </c>
    </row>
    <row r="18" spans="2:55" x14ac:dyDescent="0.25">
      <c r="C18" s="256"/>
      <c r="D18" s="265" t="s">
        <v>110</v>
      </c>
      <c r="E18" s="265"/>
      <c r="F18" s="258" t="s">
        <v>111</v>
      </c>
      <c r="G18" s="259">
        <f>G22</f>
        <v>0</v>
      </c>
      <c r="H18" s="259">
        <f>H22</f>
        <v>0</v>
      </c>
      <c r="I18" s="259">
        <f>SUM(I19:I23)</f>
        <v>0</v>
      </c>
      <c r="J18" s="259">
        <f>SUM(J19:J23)</f>
        <v>0</v>
      </c>
      <c r="K18" s="259">
        <f>SUM(K19:K23)</f>
        <v>0</v>
      </c>
      <c r="L18" s="259">
        <f>SUM(L19:L23)</f>
        <v>0</v>
      </c>
      <c r="M18" s="259">
        <f>SUM(M19:M23)</f>
        <v>0</v>
      </c>
      <c r="N18" s="259">
        <f t="shared" ref="N18:AQ18" si="14">SUM(N19:N23)</f>
        <v>0</v>
      </c>
      <c r="O18" s="259">
        <f t="shared" si="14"/>
        <v>0</v>
      </c>
      <c r="P18" s="259">
        <f t="shared" si="14"/>
        <v>0</v>
      </c>
      <c r="Q18" s="259">
        <f t="shared" si="14"/>
        <v>2380</v>
      </c>
      <c r="R18" s="259">
        <f t="shared" si="14"/>
        <v>0</v>
      </c>
      <c r="S18" s="259">
        <f t="shared" si="14"/>
        <v>0</v>
      </c>
      <c r="T18" s="259">
        <f t="shared" si="14"/>
        <v>0</v>
      </c>
      <c r="U18" s="259">
        <f t="shared" si="14"/>
        <v>0</v>
      </c>
      <c r="V18" s="259">
        <f t="shared" si="14"/>
        <v>0</v>
      </c>
      <c r="W18" s="259">
        <f t="shared" si="14"/>
        <v>3570</v>
      </c>
      <c r="X18" s="259">
        <f t="shared" si="14"/>
        <v>0</v>
      </c>
      <c r="Y18" s="259">
        <f t="shared" si="14"/>
        <v>0</v>
      </c>
      <c r="Z18" s="259">
        <f t="shared" si="14"/>
        <v>0</v>
      </c>
      <c r="AA18" s="259">
        <f t="shared" si="14"/>
        <v>0</v>
      </c>
      <c r="AB18" s="259">
        <f t="shared" si="14"/>
        <v>0</v>
      </c>
      <c r="AC18" s="259">
        <f t="shared" si="14"/>
        <v>1190</v>
      </c>
      <c r="AD18" s="259">
        <f t="shared" si="14"/>
        <v>0</v>
      </c>
      <c r="AE18" s="259">
        <f t="shared" si="14"/>
        <v>0</v>
      </c>
      <c r="AF18" s="259">
        <f t="shared" si="14"/>
        <v>1190</v>
      </c>
      <c r="AG18" s="259">
        <f t="shared" si="14"/>
        <v>2380</v>
      </c>
      <c r="AH18" s="259">
        <f t="shared" si="14"/>
        <v>0</v>
      </c>
      <c r="AI18" s="259">
        <f t="shared" si="14"/>
        <v>0</v>
      </c>
      <c r="AJ18" s="259">
        <f t="shared" si="14"/>
        <v>3570</v>
      </c>
      <c r="AK18" s="259">
        <f t="shared" si="14"/>
        <v>0</v>
      </c>
      <c r="AL18" s="259">
        <f t="shared" si="14"/>
        <v>0</v>
      </c>
      <c r="AM18" s="259">
        <f t="shared" si="14"/>
        <v>0</v>
      </c>
      <c r="AN18" s="259">
        <f t="shared" si="14"/>
        <v>0</v>
      </c>
      <c r="AO18" s="259">
        <f t="shared" si="14"/>
        <v>0</v>
      </c>
      <c r="AP18" s="259">
        <f t="shared" si="14"/>
        <v>0</v>
      </c>
      <c r="AQ18" s="259">
        <f t="shared" si="14"/>
        <v>0</v>
      </c>
      <c r="AR18" s="249">
        <f t="shared" si="3"/>
        <v>8330</v>
      </c>
      <c r="AS18" s="249">
        <f t="shared" si="4"/>
        <v>3570</v>
      </c>
      <c r="AT18" s="249">
        <f t="shared" si="4"/>
        <v>0</v>
      </c>
      <c r="AU18" s="252">
        <f t="shared" si="1"/>
        <v>5950</v>
      </c>
      <c r="AV18" s="253">
        <f t="shared" si="5"/>
        <v>833</v>
      </c>
      <c r="AW18" s="253">
        <f t="shared" si="6"/>
        <v>9996</v>
      </c>
      <c r="AX18" s="252">
        <f t="shared" si="7"/>
        <v>3570</v>
      </c>
      <c r="AY18" s="253">
        <f t="shared" si="8"/>
        <v>13566</v>
      </c>
      <c r="AZ18" s="253">
        <f t="shared" si="9"/>
        <v>13.566000000000001</v>
      </c>
      <c r="BA18" s="253">
        <f t="shared" si="10"/>
        <v>13.972980000000002</v>
      </c>
      <c r="BC18" s="253">
        <f t="shared" si="11"/>
        <v>3.57</v>
      </c>
    </row>
    <row r="19" spans="2:55" x14ac:dyDescent="0.25">
      <c r="C19" s="256"/>
      <c r="D19" s="266"/>
      <c r="E19" s="267" t="s">
        <v>606</v>
      </c>
      <c r="F19" s="261" t="s">
        <v>111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>
        <f>'[1]Facturi si Arierate - 27.04.20'!H84+'[1]Facturi si Arierate - 27.04.20'!H161</f>
        <v>2380</v>
      </c>
      <c r="R19" s="262"/>
      <c r="S19" s="262"/>
      <c r="T19" s="262"/>
      <c r="U19" s="262"/>
      <c r="V19" s="262"/>
      <c r="W19" s="262">
        <f>'[1]Facturi si Arierate -30 iu 2020'!H243+'[1]Facturi si Arierate -30 iu 2020'!H382+'[1]Facturi si Arierate -30 iu 2020'!H437</f>
        <v>3570</v>
      </c>
      <c r="X19" s="262"/>
      <c r="Y19" s="262"/>
      <c r="Z19" s="262"/>
      <c r="AA19" s="262"/>
      <c r="AB19" s="262"/>
      <c r="AC19" s="262">
        <f>'[1]Facturi si Arierate -31.08 2020'!H508</f>
        <v>1190</v>
      </c>
      <c r="AD19" s="262"/>
      <c r="AE19" s="262"/>
      <c r="AF19" s="262">
        <f>'[1]Facturi si Arierate -05.10. 20'!H583</f>
        <v>1190</v>
      </c>
      <c r="AG19" s="262">
        <f>'[1]Facturi si Arierate -05.10. 20'!H710+'[1]Facturi si Arierate -05.10. 20'!H711</f>
        <v>2380</v>
      </c>
      <c r="AH19" s="262"/>
      <c r="AI19" s="262"/>
      <c r="AJ19" s="262">
        <f>'[1]Facturi si Arierate - 4.11.2020'!H749+'[1]Facturi si Arierate - 4.11.2020'!H750+'[1]Facturi si Arierate - 4.11.2020'!H831</f>
        <v>3570</v>
      </c>
      <c r="AK19" s="262"/>
      <c r="AL19" s="262"/>
      <c r="AM19" s="262"/>
      <c r="AN19" s="262"/>
      <c r="AO19" s="262"/>
      <c r="AP19" s="262"/>
      <c r="AQ19" s="262"/>
      <c r="AR19" s="249">
        <f t="shared" si="3"/>
        <v>8330</v>
      </c>
      <c r="AS19" s="249">
        <f t="shared" si="4"/>
        <v>3570</v>
      </c>
      <c r="AT19" s="249">
        <f t="shared" si="4"/>
        <v>0</v>
      </c>
      <c r="AU19" s="252">
        <f t="shared" si="1"/>
        <v>5950</v>
      </c>
      <c r="AV19" s="253">
        <f t="shared" si="5"/>
        <v>833</v>
      </c>
      <c r="AW19" s="253">
        <f t="shared" si="6"/>
        <v>9996</v>
      </c>
      <c r="AX19" s="252">
        <f t="shared" si="7"/>
        <v>3570</v>
      </c>
      <c r="AY19" s="253">
        <f t="shared" si="8"/>
        <v>13566</v>
      </c>
      <c r="AZ19" s="253">
        <f t="shared" si="9"/>
        <v>13.566000000000001</v>
      </c>
      <c r="BA19" s="253">
        <f t="shared" si="10"/>
        <v>13.972980000000002</v>
      </c>
      <c r="BC19" s="253">
        <f t="shared" si="11"/>
        <v>3.57</v>
      </c>
    </row>
    <row r="20" spans="2:55" x14ac:dyDescent="0.25">
      <c r="C20" s="256"/>
      <c r="D20" s="266"/>
      <c r="E20" s="267" t="s">
        <v>607</v>
      </c>
      <c r="F20" s="261" t="s">
        <v>111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49">
        <f t="shared" si="3"/>
        <v>0</v>
      </c>
      <c r="AS20" s="249">
        <f t="shared" si="4"/>
        <v>0</v>
      </c>
      <c r="AT20" s="249">
        <f t="shared" si="4"/>
        <v>0</v>
      </c>
      <c r="AU20" s="252">
        <f t="shared" si="1"/>
        <v>0</v>
      </c>
      <c r="AV20" s="253">
        <f t="shared" si="5"/>
        <v>0</v>
      </c>
      <c r="AW20" s="253">
        <f t="shared" si="6"/>
        <v>0</v>
      </c>
      <c r="AX20" s="252">
        <f t="shared" si="7"/>
        <v>0</v>
      </c>
      <c r="AY20" s="253">
        <f t="shared" si="8"/>
        <v>0</v>
      </c>
      <c r="AZ20" s="253">
        <f t="shared" si="9"/>
        <v>0</v>
      </c>
      <c r="BA20" s="253">
        <f t="shared" si="10"/>
        <v>0</v>
      </c>
      <c r="BC20" s="253">
        <f t="shared" si="11"/>
        <v>0</v>
      </c>
    </row>
    <row r="21" spans="2:55" x14ac:dyDescent="0.25">
      <c r="C21" s="256"/>
      <c r="D21" s="266"/>
      <c r="E21" s="267" t="s">
        <v>608</v>
      </c>
      <c r="F21" s="261" t="s">
        <v>111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49">
        <f t="shared" si="3"/>
        <v>0</v>
      </c>
      <c r="AS21" s="249">
        <f t="shared" si="4"/>
        <v>0</v>
      </c>
      <c r="AT21" s="249">
        <f t="shared" si="4"/>
        <v>0</v>
      </c>
      <c r="AU21" s="252">
        <f t="shared" si="1"/>
        <v>0</v>
      </c>
      <c r="AV21" s="253">
        <f t="shared" si="5"/>
        <v>0</v>
      </c>
      <c r="AW21" s="253">
        <f t="shared" si="6"/>
        <v>0</v>
      </c>
      <c r="AX21" s="252">
        <f t="shared" si="7"/>
        <v>0</v>
      </c>
      <c r="AY21" s="253">
        <f t="shared" si="8"/>
        <v>0</v>
      </c>
      <c r="AZ21" s="253">
        <f t="shared" si="9"/>
        <v>0</v>
      </c>
      <c r="BA21" s="253">
        <f t="shared" si="10"/>
        <v>0</v>
      </c>
      <c r="BC21" s="253">
        <f t="shared" si="11"/>
        <v>0</v>
      </c>
    </row>
    <row r="22" spans="2:55" x14ac:dyDescent="0.25">
      <c r="C22" s="256"/>
      <c r="D22" s="266"/>
      <c r="E22" s="267" t="s">
        <v>602</v>
      </c>
      <c r="F22" s="261" t="s">
        <v>111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49">
        <f t="shared" si="3"/>
        <v>0</v>
      </c>
      <c r="AS22" s="249">
        <f t="shared" si="4"/>
        <v>0</v>
      </c>
      <c r="AT22" s="249">
        <f t="shared" si="4"/>
        <v>0</v>
      </c>
      <c r="AU22" s="252">
        <f t="shared" si="1"/>
        <v>0</v>
      </c>
      <c r="AV22" s="253">
        <f t="shared" si="5"/>
        <v>0</v>
      </c>
      <c r="AW22" s="253">
        <f t="shared" si="6"/>
        <v>0</v>
      </c>
      <c r="AX22" s="252">
        <f t="shared" si="7"/>
        <v>0</v>
      </c>
      <c r="AY22" s="253">
        <f t="shared" si="8"/>
        <v>0</v>
      </c>
      <c r="AZ22" s="253">
        <f t="shared" si="9"/>
        <v>0</v>
      </c>
      <c r="BA22" s="253">
        <f t="shared" si="10"/>
        <v>0</v>
      </c>
      <c r="BC22" s="253">
        <f t="shared" si="11"/>
        <v>0</v>
      </c>
    </row>
    <row r="23" spans="2:55" x14ac:dyDescent="0.25">
      <c r="C23" s="256"/>
      <c r="D23" s="266"/>
      <c r="E23" s="267" t="s">
        <v>609</v>
      </c>
      <c r="F23" s="261" t="s">
        <v>111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49">
        <f t="shared" si="3"/>
        <v>0</v>
      </c>
      <c r="AS23" s="249">
        <f t="shared" si="4"/>
        <v>0</v>
      </c>
      <c r="AT23" s="249">
        <f t="shared" si="4"/>
        <v>0</v>
      </c>
      <c r="AU23" s="252">
        <f t="shared" si="1"/>
        <v>0</v>
      </c>
      <c r="AV23" s="253">
        <f t="shared" si="5"/>
        <v>0</v>
      </c>
      <c r="AW23" s="253">
        <f t="shared" si="6"/>
        <v>0</v>
      </c>
      <c r="AX23" s="252">
        <f t="shared" si="7"/>
        <v>0</v>
      </c>
      <c r="AY23" s="253">
        <f t="shared" si="8"/>
        <v>0</v>
      </c>
      <c r="AZ23" s="253">
        <f t="shared" si="9"/>
        <v>0</v>
      </c>
      <c r="BA23" s="253">
        <f t="shared" si="10"/>
        <v>0</v>
      </c>
      <c r="BC23" s="253">
        <f t="shared" si="11"/>
        <v>0</v>
      </c>
    </row>
    <row r="24" spans="2:55" x14ac:dyDescent="0.25">
      <c r="B24" s="234">
        <v>550</v>
      </c>
      <c r="C24" s="256"/>
      <c r="D24" s="257" t="s">
        <v>112</v>
      </c>
      <c r="E24" s="257"/>
      <c r="F24" s="258" t="s">
        <v>113</v>
      </c>
      <c r="G24" s="259">
        <f t="shared" ref="G24:AQ24" si="15">SUM(G25:G66)</f>
        <v>0</v>
      </c>
      <c r="H24" s="259">
        <f t="shared" si="15"/>
        <v>0</v>
      </c>
      <c r="I24" s="259">
        <f t="shared" si="15"/>
        <v>0</v>
      </c>
      <c r="J24" s="259">
        <f t="shared" si="15"/>
        <v>0</v>
      </c>
      <c r="K24" s="259">
        <f t="shared" si="15"/>
        <v>34542.75</v>
      </c>
      <c r="L24" s="259">
        <f t="shared" si="15"/>
        <v>0</v>
      </c>
      <c r="M24" s="259">
        <f t="shared" si="15"/>
        <v>0</v>
      </c>
      <c r="N24" s="259">
        <f t="shared" si="15"/>
        <v>4985.9699999999993</v>
      </c>
      <c r="O24" s="259">
        <f t="shared" si="15"/>
        <v>106464.96000000001</v>
      </c>
      <c r="P24" s="259">
        <f t="shared" si="15"/>
        <v>0</v>
      </c>
      <c r="Q24" s="259">
        <f t="shared" si="15"/>
        <v>58507.26999999999</v>
      </c>
      <c r="R24" s="259">
        <f t="shared" si="15"/>
        <v>0</v>
      </c>
      <c r="S24" s="259">
        <f t="shared" si="15"/>
        <v>0</v>
      </c>
      <c r="T24" s="259">
        <f t="shared" si="15"/>
        <v>0</v>
      </c>
      <c r="U24" s="259">
        <f t="shared" si="15"/>
        <v>0</v>
      </c>
      <c r="V24" s="259">
        <f t="shared" si="15"/>
        <v>0</v>
      </c>
      <c r="W24" s="259">
        <f t="shared" si="15"/>
        <v>105151.99000000002</v>
      </c>
      <c r="X24" s="259">
        <f t="shared" si="15"/>
        <v>0</v>
      </c>
      <c r="Y24" s="259">
        <f t="shared" si="15"/>
        <v>0</v>
      </c>
      <c r="Z24" s="259">
        <f t="shared" si="15"/>
        <v>6844.62</v>
      </c>
      <c r="AA24" s="259">
        <f t="shared" si="15"/>
        <v>0</v>
      </c>
      <c r="AB24" s="259">
        <f t="shared" si="15"/>
        <v>0</v>
      </c>
      <c r="AC24" s="259">
        <f t="shared" si="15"/>
        <v>49916.070000000007</v>
      </c>
      <c r="AD24" s="259">
        <f t="shared" si="15"/>
        <v>0</v>
      </c>
      <c r="AE24" s="259">
        <f t="shared" si="15"/>
        <v>0</v>
      </c>
      <c r="AF24" s="259">
        <f t="shared" si="15"/>
        <v>78812.09</v>
      </c>
      <c r="AG24" s="259">
        <f t="shared" si="15"/>
        <v>102124.28</v>
      </c>
      <c r="AH24" s="259">
        <f t="shared" si="15"/>
        <v>0</v>
      </c>
      <c r="AI24" s="259">
        <f t="shared" si="15"/>
        <v>61500</v>
      </c>
      <c r="AJ24" s="259">
        <f t="shared" si="15"/>
        <v>159062.34000000003</v>
      </c>
      <c r="AK24" s="259">
        <f t="shared" si="15"/>
        <v>0</v>
      </c>
      <c r="AL24" s="259">
        <f t="shared" si="15"/>
        <v>0</v>
      </c>
      <c r="AM24" s="259">
        <f t="shared" si="15"/>
        <v>0</v>
      </c>
      <c r="AN24" s="259">
        <f t="shared" si="15"/>
        <v>0</v>
      </c>
      <c r="AO24" s="259">
        <f t="shared" si="15"/>
        <v>0</v>
      </c>
      <c r="AP24" s="259">
        <f t="shared" si="15"/>
        <v>0</v>
      </c>
      <c r="AQ24" s="259">
        <f t="shared" si="15"/>
        <v>0</v>
      </c>
      <c r="AR24" s="249">
        <f t="shared" si="3"/>
        <v>400260.76</v>
      </c>
      <c r="AS24" s="249">
        <f t="shared" si="4"/>
        <v>159062.34000000003</v>
      </c>
      <c r="AT24" s="249">
        <f t="shared" si="4"/>
        <v>0</v>
      </c>
      <c r="AU24" s="252">
        <f t="shared" si="1"/>
        <v>349290.5</v>
      </c>
      <c r="AV24" s="253">
        <f t="shared" si="5"/>
        <v>40026.076000000001</v>
      </c>
      <c r="AW24" s="253">
        <f t="shared" si="6"/>
        <v>480312.91200000001</v>
      </c>
      <c r="AX24" s="252">
        <f t="shared" si="7"/>
        <v>159062.34000000003</v>
      </c>
      <c r="AY24" s="253">
        <f t="shared" si="8"/>
        <v>639375.25200000009</v>
      </c>
      <c r="AZ24" s="253">
        <f t="shared" si="9"/>
        <v>639.37525200000005</v>
      </c>
      <c r="BA24" s="253">
        <f t="shared" si="10"/>
        <v>658.55650956000011</v>
      </c>
      <c r="BC24" s="253">
        <f t="shared" si="11"/>
        <v>159.06234000000003</v>
      </c>
    </row>
    <row r="25" spans="2:55" x14ac:dyDescent="0.25">
      <c r="C25" s="268"/>
      <c r="D25" s="269"/>
      <c r="E25" s="267" t="s">
        <v>610</v>
      </c>
      <c r="F25" s="261"/>
      <c r="G25" s="262"/>
      <c r="H25" s="262"/>
      <c r="I25" s="262"/>
      <c r="J25" s="262"/>
      <c r="K25" s="262"/>
      <c r="L25" s="262"/>
      <c r="M25" s="262"/>
      <c r="N25" s="262"/>
      <c r="O25" s="262">
        <f>'[1]Facturi si Arierate -31.03 2020'!H97</f>
        <v>216.58</v>
      </c>
      <c r="P25" s="262"/>
      <c r="Q25" s="262">
        <f>'[1]Facturi si Arierate - 27.04.20'!H89</f>
        <v>216.58</v>
      </c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49">
        <f t="shared" si="3"/>
        <v>216.58</v>
      </c>
      <c r="AS25" s="249">
        <f t="shared" si="4"/>
        <v>0</v>
      </c>
      <c r="AT25" s="249">
        <f t="shared" si="4"/>
        <v>0</v>
      </c>
      <c r="AU25" s="252">
        <f t="shared" si="1"/>
        <v>0</v>
      </c>
      <c r="AV25" s="253">
        <f t="shared" si="5"/>
        <v>21.658000000000001</v>
      </c>
      <c r="AW25" s="253">
        <f t="shared" si="6"/>
        <v>259.89600000000002</v>
      </c>
      <c r="AX25" s="252">
        <f t="shared" si="7"/>
        <v>0</v>
      </c>
      <c r="AY25" s="253">
        <f t="shared" si="8"/>
        <v>259.89600000000002</v>
      </c>
      <c r="AZ25" s="253">
        <f t="shared" si="9"/>
        <v>0.25989600000000002</v>
      </c>
      <c r="BA25" s="253">
        <f t="shared" si="10"/>
        <v>0.26769288000000002</v>
      </c>
      <c r="BC25" s="253">
        <f t="shared" si="11"/>
        <v>0</v>
      </c>
    </row>
    <row r="26" spans="2:55" x14ac:dyDescent="0.25">
      <c r="C26" s="268"/>
      <c r="D26" s="270"/>
      <c r="E26" s="267" t="s">
        <v>611</v>
      </c>
      <c r="F26" s="261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49">
        <f t="shared" si="3"/>
        <v>0</v>
      </c>
      <c r="AS26" s="249">
        <f t="shared" si="4"/>
        <v>0</v>
      </c>
      <c r="AT26" s="249">
        <f t="shared" si="4"/>
        <v>0</v>
      </c>
      <c r="AU26" s="252">
        <f t="shared" si="1"/>
        <v>0</v>
      </c>
      <c r="AV26" s="253">
        <f t="shared" si="5"/>
        <v>0</v>
      </c>
      <c r="AW26" s="253">
        <f t="shared" si="6"/>
        <v>0</v>
      </c>
      <c r="AX26" s="252">
        <f t="shared" si="7"/>
        <v>0</v>
      </c>
      <c r="AY26" s="253">
        <f t="shared" si="8"/>
        <v>0</v>
      </c>
      <c r="AZ26" s="253">
        <f t="shared" si="9"/>
        <v>0</v>
      </c>
      <c r="BA26" s="253">
        <f t="shared" si="10"/>
        <v>0</v>
      </c>
      <c r="BC26" s="253">
        <f t="shared" si="11"/>
        <v>0</v>
      </c>
    </row>
    <row r="27" spans="2:55" x14ac:dyDescent="0.25">
      <c r="C27" s="268"/>
      <c r="D27" s="270"/>
      <c r="E27" s="267" t="s">
        <v>612</v>
      </c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49">
        <f t="shared" si="3"/>
        <v>0</v>
      </c>
      <c r="AS27" s="249">
        <f t="shared" si="4"/>
        <v>0</v>
      </c>
      <c r="AT27" s="249">
        <f t="shared" si="4"/>
        <v>0</v>
      </c>
      <c r="AU27" s="252">
        <f t="shared" si="1"/>
        <v>0</v>
      </c>
      <c r="AV27" s="253">
        <f t="shared" si="5"/>
        <v>0</v>
      </c>
      <c r="AW27" s="253">
        <f t="shared" si="6"/>
        <v>0</v>
      </c>
      <c r="AX27" s="252">
        <f t="shared" si="7"/>
        <v>0</v>
      </c>
      <c r="AY27" s="253">
        <f t="shared" si="8"/>
        <v>0</v>
      </c>
      <c r="AZ27" s="253">
        <f t="shared" si="9"/>
        <v>0</v>
      </c>
      <c r="BA27" s="253">
        <f t="shared" si="10"/>
        <v>0</v>
      </c>
      <c r="BC27" s="253">
        <f t="shared" si="11"/>
        <v>0</v>
      </c>
    </row>
    <row r="28" spans="2:55" x14ac:dyDescent="0.25">
      <c r="C28" s="268"/>
      <c r="D28" s="270"/>
      <c r="E28" s="267" t="s">
        <v>613</v>
      </c>
      <c r="F28" s="261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49">
        <f t="shared" si="3"/>
        <v>0</v>
      </c>
      <c r="AS28" s="249">
        <f t="shared" si="4"/>
        <v>0</v>
      </c>
      <c r="AT28" s="249">
        <f t="shared" si="4"/>
        <v>0</v>
      </c>
      <c r="AU28" s="252">
        <f t="shared" si="1"/>
        <v>0</v>
      </c>
      <c r="AV28" s="253">
        <f t="shared" si="5"/>
        <v>0</v>
      </c>
      <c r="AW28" s="253">
        <f t="shared" si="6"/>
        <v>0</v>
      </c>
      <c r="AX28" s="252">
        <f t="shared" si="7"/>
        <v>0</v>
      </c>
      <c r="AY28" s="253">
        <f t="shared" si="8"/>
        <v>0</v>
      </c>
      <c r="AZ28" s="253">
        <f t="shared" si="9"/>
        <v>0</v>
      </c>
      <c r="BA28" s="253">
        <f t="shared" si="10"/>
        <v>0</v>
      </c>
      <c r="BC28" s="253">
        <f t="shared" si="11"/>
        <v>0</v>
      </c>
    </row>
    <row r="29" spans="2:55" x14ac:dyDescent="0.25">
      <c r="C29" s="268"/>
      <c r="D29" s="270"/>
      <c r="E29" s="267" t="s">
        <v>614</v>
      </c>
      <c r="F29" s="261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>
        <f>'[1]Facturi si Arierate - 4.11.2020'!H719</f>
        <v>4641</v>
      </c>
      <c r="AK29" s="262"/>
      <c r="AL29" s="262"/>
      <c r="AM29" s="262"/>
      <c r="AN29" s="262"/>
      <c r="AO29" s="262"/>
      <c r="AP29" s="262"/>
      <c r="AQ29" s="262"/>
      <c r="AR29" s="249">
        <f t="shared" si="3"/>
        <v>0</v>
      </c>
      <c r="AS29" s="249">
        <f t="shared" si="4"/>
        <v>4641</v>
      </c>
      <c r="AT29" s="249">
        <f t="shared" si="4"/>
        <v>0</v>
      </c>
      <c r="AU29" s="252">
        <f t="shared" si="1"/>
        <v>4641</v>
      </c>
      <c r="AV29" s="253">
        <f t="shared" si="5"/>
        <v>0</v>
      </c>
      <c r="AW29" s="253">
        <f t="shared" si="6"/>
        <v>0</v>
      </c>
      <c r="AX29" s="252">
        <f t="shared" si="7"/>
        <v>4641</v>
      </c>
      <c r="AY29" s="253">
        <f t="shared" si="8"/>
        <v>4641</v>
      </c>
      <c r="AZ29" s="253">
        <f t="shared" si="9"/>
        <v>4.641</v>
      </c>
      <c r="BA29" s="253">
        <f t="shared" si="10"/>
        <v>4.7802300000000004</v>
      </c>
      <c r="BC29" s="253">
        <f t="shared" si="11"/>
        <v>4.641</v>
      </c>
    </row>
    <row r="30" spans="2:55" x14ac:dyDescent="0.25">
      <c r="C30" s="268"/>
      <c r="D30" s="270"/>
      <c r="E30" s="267" t="s">
        <v>615</v>
      </c>
      <c r="F30" s="261">
        <v>1</v>
      </c>
      <c r="G30" s="262"/>
      <c r="H30" s="262"/>
      <c r="I30" s="262"/>
      <c r="J30" s="262"/>
      <c r="K30" s="262"/>
      <c r="L30" s="262"/>
      <c r="M30" s="262"/>
      <c r="N30" s="262"/>
      <c r="O30" s="262">
        <f>'[1]Facturi si Arierate -31.03 2020'!H191</f>
        <v>5950</v>
      </c>
      <c r="P30" s="262"/>
      <c r="Q30" s="262">
        <f>'[1]Facturi si Arierate - 27.04.20'!H117</f>
        <v>5950</v>
      </c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>
        <f>'[1]Facturi si Arierate -05.10. 20'!H622</f>
        <v>22152.14</v>
      </c>
      <c r="AG30" s="262"/>
      <c r="AH30" s="262"/>
      <c r="AI30" s="262"/>
      <c r="AJ30" s="262">
        <f>'[1]Facturi si Arierate - 4.11.2020'!H696+'[1]Facturi si Arierate - 4.11.2020'!H787+'[1]Facturi si Arierate - 4.11.2020'!H837</f>
        <v>66456.42</v>
      </c>
      <c r="AK30" s="262"/>
      <c r="AL30" s="262"/>
      <c r="AM30" s="262"/>
      <c r="AN30" s="262"/>
      <c r="AO30" s="262"/>
      <c r="AP30" s="262"/>
      <c r="AQ30" s="262"/>
      <c r="AR30" s="249">
        <f t="shared" si="3"/>
        <v>28102.14</v>
      </c>
      <c r="AS30" s="249">
        <f t="shared" si="4"/>
        <v>66456.42</v>
      </c>
      <c r="AT30" s="249">
        <f t="shared" si="4"/>
        <v>0</v>
      </c>
      <c r="AU30" s="252">
        <f t="shared" si="1"/>
        <v>88608.56</v>
      </c>
      <c r="AV30" s="253">
        <f t="shared" si="5"/>
        <v>2810.2139999999999</v>
      </c>
      <c r="AW30" s="253">
        <f t="shared" si="6"/>
        <v>33722.567999999999</v>
      </c>
      <c r="AX30" s="252">
        <f t="shared" si="7"/>
        <v>66456.42</v>
      </c>
      <c r="AY30" s="253">
        <f t="shared" si="8"/>
        <v>100178.988</v>
      </c>
      <c r="AZ30" s="253">
        <f t="shared" si="9"/>
        <v>100.178988</v>
      </c>
      <c r="BA30" s="253">
        <f t="shared" si="10"/>
        <v>103.18435764</v>
      </c>
      <c r="BC30" s="253">
        <f t="shared" si="11"/>
        <v>66.456419999999994</v>
      </c>
    </row>
    <row r="31" spans="2:55" x14ac:dyDescent="0.25">
      <c r="C31" s="268"/>
      <c r="D31" s="270"/>
      <c r="E31" s="267" t="s">
        <v>616</v>
      </c>
      <c r="F31" s="261"/>
      <c r="G31" s="262"/>
      <c r="H31" s="262"/>
      <c r="I31" s="262"/>
      <c r="J31" s="262"/>
      <c r="K31" s="262"/>
      <c r="L31" s="262"/>
      <c r="M31" s="262"/>
      <c r="N31" s="262"/>
      <c r="O31" s="262">
        <f>'[1]Facturi si Arierate -31.03 2020'!H45</f>
        <v>1996.7</v>
      </c>
      <c r="P31" s="262"/>
      <c r="Q31" s="262"/>
      <c r="R31" s="262"/>
      <c r="S31" s="262"/>
      <c r="T31" s="262"/>
      <c r="U31" s="262"/>
      <c r="V31" s="262"/>
      <c r="W31" s="262">
        <f>'[1]Facturi si Arierate -30 iu 2020'!H212+'[1]Facturi si Arierate -30 iu 2020'!H213+'[1]Facturi si Arierate -30 iu 2020'!H217</f>
        <v>4090.5099999999998</v>
      </c>
      <c r="X31" s="262"/>
      <c r="Y31" s="262"/>
      <c r="Z31" s="262">
        <f>'[1]Facturi si Arierate -04.08 2020'!H499</f>
        <v>1208.0899999999999</v>
      </c>
      <c r="AA31" s="262"/>
      <c r="AB31" s="262"/>
      <c r="AC31" s="262"/>
      <c r="AD31" s="262"/>
      <c r="AE31" s="262"/>
      <c r="AF31" s="262">
        <f>'[1]Facturi si Arierate -05.10. 20'!H572</f>
        <v>1378.44</v>
      </c>
      <c r="AG31" s="262"/>
      <c r="AH31" s="262"/>
      <c r="AI31" s="262"/>
      <c r="AJ31" s="262">
        <f>'[1]Facturi si Arierate - 4.11.2020'!H665+'[1]Facturi si Arierate - 4.11.2020'!H816+'[1]Facturi si Arierate - 4.11.2020'!H748</f>
        <v>3288.9300000000003</v>
      </c>
      <c r="AK31" s="262"/>
      <c r="AL31" s="262"/>
      <c r="AM31" s="262"/>
      <c r="AN31" s="262"/>
      <c r="AO31" s="262"/>
      <c r="AP31" s="262"/>
      <c r="AQ31" s="262"/>
      <c r="AR31" s="249">
        <f t="shared" si="3"/>
        <v>6677.0399999999991</v>
      </c>
      <c r="AS31" s="249">
        <f t="shared" si="4"/>
        <v>3288.9300000000003</v>
      </c>
      <c r="AT31" s="249">
        <f t="shared" si="4"/>
        <v>0</v>
      </c>
      <c r="AU31" s="252">
        <f t="shared" si="1"/>
        <v>4667.3700000000008</v>
      </c>
      <c r="AV31" s="253">
        <f t="shared" si="5"/>
        <v>667.70399999999995</v>
      </c>
      <c r="AW31" s="253">
        <f t="shared" si="6"/>
        <v>8012.4479999999994</v>
      </c>
      <c r="AX31" s="252">
        <f t="shared" si="7"/>
        <v>3288.9300000000003</v>
      </c>
      <c r="AY31" s="253">
        <f t="shared" si="8"/>
        <v>11301.378000000001</v>
      </c>
      <c r="AZ31" s="253">
        <f t="shared" si="9"/>
        <v>11.301378000000001</v>
      </c>
      <c r="BA31" s="253">
        <f t="shared" si="10"/>
        <v>11.640419340000001</v>
      </c>
      <c r="BC31" s="253">
        <f t="shared" si="11"/>
        <v>3.2889300000000001</v>
      </c>
    </row>
    <row r="32" spans="2:55" x14ac:dyDescent="0.25">
      <c r="C32" s="268"/>
      <c r="D32" s="270"/>
      <c r="E32" s="267" t="s">
        <v>617</v>
      </c>
      <c r="F32" s="261"/>
      <c r="G32" s="262"/>
      <c r="H32" s="262"/>
      <c r="I32" s="262"/>
      <c r="J32" s="262"/>
      <c r="K32" s="262"/>
      <c r="L32" s="262"/>
      <c r="M32" s="262"/>
      <c r="N32" s="262"/>
      <c r="O32" s="262">
        <f>'[1]Facturi si Arierate -31.03 2020'!H195+'[1]Facturi si Arierate -31.03 2020'!H212+'[1]Facturi si Arierate -31.03 2020'!H213</f>
        <v>14845.140000000001</v>
      </c>
      <c r="P32" s="262"/>
      <c r="Q32" s="262">
        <f>'[1]Facturi si Arierate - 27.04.20'!H118+'[1]Facturi si Arierate - 27.04.20'!H119</f>
        <v>10844.95</v>
      </c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>
        <f>'[1]Facturi si Arierate - 4.11.2020'!H656</f>
        <v>1228.9100000000001</v>
      </c>
      <c r="AK32" s="262"/>
      <c r="AL32" s="262"/>
      <c r="AM32" s="262"/>
      <c r="AN32" s="262"/>
      <c r="AO32" s="262"/>
      <c r="AP32" s="262"/>
      <c r="AQ32" s="262"/>
      <c r="AR32" s="249">
        <f t="shared" si="3"/>
        <v>10844.95</v>
      </c>
      <c r="AS32" s="249">
        <f t="shared" si="4"/>
        <v>1228.9100000000001</v>
      </c>
      <c r="AT32" s="249">
        <f t="shared" si="4"/>
        <v>0</v>
      </c>
      <c r="AU32" s="252">
        <f t="shared" si="1"/>
        <v>1228.9100000000001</v>
      </c>
      <c r="AV32" s="253">
        <f t="shared" si="5"/>
        <v>1084.4950000000001</v>
      </c>
      <c r="AW32" s="253">
        <f t="shared" si="6"/>
        <v>13013.940000000002</v>
      </c>
      <c r="AX32" s="252">
        <f t="shared" si="7"/>
        <v>1228.9100000000001</v>
      </c>
      <c r="AY32" s="253">
        <f t="shared" si="8"/>
        <v>14242.850000000002</v>
      </c>
      <c r="AZ32" s="253">
        <f t="shared" si="9"/>
        <v>14.242850000000002</v>
      </c>
      <c r="BA32" s="253">
        <f t="shared" si="10"/>
        <v>14.670135500000002</v>
      </c>
      <c r="BC32" s="253">
        <f t="shared" si="11"/>
        <v>1.2289100000000002</v>
      </c>
    </row>
    <row r="33" spans="3:55" x14ac:dyDescent="0.25">
      <c r="C33" s="268"/>
      <c r="D33" s="270"/>
      <c r="E33" s="267" t="s">
        <v>618</v>
      </c>
      <c r="F33" s="261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>
        <f>'[1]Facturi si Arierate -05.10. 20'!H577</f>
        <v>487.9</v>
      </c>
      <c r="AG33" s="262"/>
      <c r="AH33" s="262"/>
      <c r="AI33" s="262"/>
      <c r="AJ33" s="262">
        <f>'[1]Facturi si Arierate - 4.11.2020'!H683</f>
        <v>487.9</v>
      </c>
      <c r="AK33" s="262"/>
      <c r="AL33" s="262"/>
      <c r="AM33" s="262"/>
      <c r="AN33" s="262"/>
      <c r="AO33" s="262"/>
      <c r="AP33" s="262"/>
      <c r="AQ33" s="262"/>
      <c r="AR33" s="249">
        <f t="shared" si="3"/>
        <v>487.9</v>
      </c>
      <c r="AS33" s="249">
        <f t="shared" si="4"/>
        <v>487.9</v>
      </c>
      <c r="AT33" s="249">
        <f t="shared" si="4"/>
        <v>0</v>
      </c>
      <c r="AU33" s="252">
        <f t="shared" si="1"/>
        <v>975.8</v>
      </c>
      <c r="AV33" s="253">
        <f t="shared" si="5"/>
        <v>48.79</v>
      </c>
      <c r="AW33" s="253">
        <f t="shared" si="6"/>
        <v>585.48</v>
      </c>
      <c r="AX33" s="252">
        <f t="shared" si="7"/>
        <v>487.9</v>
      </c>
      <c r="AY33" s="253">
        <f t="shared" si="8"/>
        <v>1073.3800000000001</v>
      </c>
      <c r="AZ33" s="253">
        <f t="shared" si="9"/>
        <v>1.07338</v>
      </c>
      <c r="BA33" s="253">
        <f t="shared" si="10"/>
        <v>1.1055813999999999</v>
      </c>
      <c r="BC33" s="253">
        <f t="shared" si="11"/>
        <v>0.4879</v>
      </c>
    </row>
    <row r="34" spans="3:55" ht="24.75" customHeight="1" x14ac:dyDescent="0.25">
      <c r="C34" s="268"/>
      <c r="D34" s="266"/>
      <c r="E34" s="267" t="s">
        <v>619</v>
      </c>
      <c r="F34" s="261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>
        <f>'[1]Facturi si Arierate -30 iu 2020'!H387+'[1]Facturi si Arierate -30 iu 2020'!H388+'[1]Facturi si Arierate -30 iu 2020'!H389+'[1]Facturi si Arierate -30 iu 2020'!H395</f>
        <v>16889.68</v>
      </c>
      <c r="X34" s="262"/>
      <c r="Y34" s="262"/>
      <c r="Z34" s="262"/>
      <c r="AA34" s="262"/>
      <c r="AB34" s="262"/>
      <c r="AC34" s="262">
        <f>'[1]Facturi si Arierate -31.08 2020'!H517</f>
        <v>9210.6</v>
      </c>
      <c r="AD34" s="262"/>
      <c r="AE34" s="262"/>
      <c r="AF34" s="262"/>
      <c r="AG34" s="262"/>
      <c r="AH34" s="262"/>
      <c r="AI34" s="262"/>
      <c r="AJ34" s="262">
        <f>'[1]Facturi si Arierate - 4.11.2020'!H638+'[1]Facturi si Arierate - 4.11.2020'!H688+'[1]Facturi si Arierate - 4.11.2020'!H762+'[1]Facturi si Arierate - 4.11.2020'!H834</f>
        <v>22544.550000000003</v>
      </c>
      <c r="AK34" s="262"/>
      <c r="AL34" s="262"/>
      <c r="AM34" s="262"/>
      <c r="AN34" s="262"/>
      <c r="AO34" s="262"/>
      <c r="AP34" s="262"/>
      <c r="AQ34" s="262"/>
      <c r="AR34" s="249">
        <f t="shared" si="3"/>
        <v>26100.28</v>
      </c>
      <c r="AS34" s="249">
        <f t="shared" si="4"/>
        <v>22544.550000000003</v>
      </c>
      <c r="AT34" s="249">
        <f t="shared" si="4"/>
        <v>0</v>
      </c>
      <c r="AU34" s="252">
        <f t="shared" si="1"/>
        <v>31755.15</v>
      </c>
      <c r="AV34" s="253">
        <f t="shared" si="5"/>
        <v>2610.0279999999998</v>
      </c>
      <c r="AW34" s="253">
        <f t="shared" si="6"/>
        <v>31320.335999999996</v>
      </c>
      <c r="AX34" s="252">
        <f t="shared" si="7"/>
        <v>22544.550000000003</v>
      </c>
      <c r="AY34" s="253">
        <f t="shared" si="8"/>
        <v>53864.885999999999</v>
      </c>
      <c r="AZ34" s="253">
        <f t="shared" si="9"/>
        <v>53.864885999999998</v>
      </c>
      <c r="BA34" s="253">
        <f t="shared" si="10"/>
        <v>55.480832579999998</v>
      </c>
      <c r="BC34" s="253">
        <f t="shared" si="11"/>
        <v>22.544550000000005</v>
      </c>
    </row>
    <row r="35" spans="3:55" ht="26.4" x14ac:dyDescent="0.25">
      <c r="C35" s="268"/>
      <c r="D35" s="266"/>
      <c r="E35" s="267" t="s">
        <v>620</v>
      </c>
      <c r="F35" s="261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49">
        <f t="shared" si="3"/>
        <v>0</v>
      </c>
      <c r="AS35" s="249">
        <f t="shared" si="4"/>
        <v>0</v>
      </c>
      <c r="AT35" s="249">
        <f t="shared" si="4"/>
        <v>0</v>
      </c>
      <c r="AU35" s="252">
        <f t="shared" si="1"/>
        <v>0</v>
      </c>
      <c r="AV35" s="253">
        <f t="shared" si="5"/>
        <v>0</v>
      </c>
      <c r="AW35" s="253">
        <f t="shared" si="6"/>
        <v>0</v>
      </c>
      <c r="AX35" s="252">
        <f t="shared" si="7"/>
        <v>0</v>
      </c>
      <c r="AY35" s="253">
        <f t="shared" si="8"/>
        <v>0</v>
      </c>
      <c r="AZ35" s="253">
        <f t="shared" si="9"/>
        <v>0</v>
      </c>
      <c r="BA35" s="253">
        <f t="shared" si="10"/>
        <v>0</v>
      </c>
      <c r="BC35" s="253">
        <f t="shared" si="11"/>
        <v>0</v>
      </c>
    </row>
    <row r="36" spans="3:55" ht="30.75" customHeight="1" x14ac:dyDescent="0.25">
      <c r="C36" s="268"/>
      <c r="D36" s="266"/>
      <c r="E36" s="267" t="s">
        <v>621</v>
      </c>
      <c r="F36" s="261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49">
        <f t="shared" si="3"/>
        <v>0</v>
      </c>
      <c r="AS36" s="249">
        <f t="shared" si="4"/>
        <v>0</v>
      </c>
      <c r="AT36" s="249">
        <f t="shared" si="4"/>
        <v>0</v>
      </c>
      <c r="AU36" s="252">
        <f t="shared" si="1"/>
        <v>0</v>
      </c>
      <c r="AV36" s="253">
        <f t="shared" si="5"/>
        <v>0</v>
      </c>
      <c r="AW36" s="253">
        <f t="shared" si="6"/>
        <v>0</v>
      </c>
      <c r="AX36" s="252">
        <f t="shared" si="7"/>
        <v>0</v>
      </c>
      <c r="AY36" s="253">
        <f t="shared" si="8"/>
        <v>0</v>
      </c>
      <c r="AZ36" s="253">
        <f t="shared" si="9"/>
        <v>0</v>
      </c>
      <c r="BA36" s="253">
        <f t="shared" si="10"/>
        <v>0</v>
      </c>
      <c r="BC36" s="253">
        <f t="shared" si="11"/>
        <v>0</v>
      </c>
    </row>
    <row r="37" spans="3:55" x14ac:dyDescent="0.25">
      <c r="C37" s="268"/>
      <c r="D37" s="271"/>
      <c r="E37" s="272" t="s">
        <v>622</v>
      </c>
      <c r="F37" s="261"/>
      <c r="G37" s="262"/>
      <c r="H37" s="262"/>
      <c r="I37" s="262"/>
      <c r="J37" s="262"/>
      <c r="K37" s="262"/>
      <c r="L37" s="262"/>
      <c r="M37" s="262"/>
      <c r="N37" s="262"/>
      <c r="O37" s="262">
        <f>'[1]Facturi si Arierate -31.03 2020'!H312+'[1]Facturi si Arierate -31.03 2020'!H304+'[1]Facturi si Arierate -31.03 2020'!H279</f>
        <v>3555.69</v>
      </c>
      <c r="P37" s="262"/>
      <c r="Q37" s="262">
        <f>'[1]Facturi si Arierate - 27.04.20'!H181+'[1]Facturi si Arierate - 27.04.20'!H187</f>
        <v>2370.48</v>
      </c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>
        <f>'[1]Facturi si Arierate -05.10. 20'!H634+'[1]Facturi si Arierate -05.10. 20'!H636+'[1]Facturi si Arierate -05.10. 20'!H637</f>
        <v>4740.96</v>
      </c>
      <c r="AG37" s="262"/>
      <c r="AH37" s="262"/>
      <c r="AI37" s="262"/>
      <c r="AJ37" s="262">
        <f>'[1]Facturi si Arierate - 4.11.2020'!H735+'[1]Facturi si Arierate - 4.11.2020'!H821</f>
        <v>1813.56</v>
      </c>
      <c r="AK37" s="262"/>
      <c r="AL37" s="262"/>
      <c r="AM37" s="262"/>
      <c r="AN37" s="262"/>
      <c r="AO37" s="262"/>
      <c r="AP37" s="262"/>
      <c r="AQ37" s="262"/>
      <c r="AR37" s="249">
        <f t="shared" si="3"/>
        <v>7111.4400000000005</v>
      </c>
      <c r="AS37" s="249">
        <f t="shared" si="4"/>
        <v>1813.56</v>
      </c>
      <c r="AT37" s="249">
        <f t="shared" si="4"/>
        <v>0</v>
      </c>
      <c r="AU37" s="252">
        <f t="shared" si="1"/>
        <v>6554.52</v>
      </c>
      <c r="AV37" s="253">
        <f t="shared" si="5"/>
        <v>711.14400000000001</v>
      </c>
      <c r="AW37" s="253">
        <f t="shared" si="6"/>
        <v>8533.7279999999992</v>
      </c>
      <c r="AX37" s="252">
        <f t="shared" si="7"/>
        <v>1813.56</v>
      </c>
      <c r="AY37" s="253">
        <f t="shared" si="8"/>
        <v>10347.287999999999</v>
      </c>
      <c r="AZ37" s="253">
        <f t="shared" si="9"/>
        <v>10.347287999999999</v>
      </c>
      <c r="BA37" s="253">
        <f t="shared" si="10"/>
        <v>10.657706639999999</v>
      </c>
      <c r="BC37" s="253">
        <f t="shared" si="11"/>
        <v>1.8135599999999998</v>
      </c>
    </row>
    <row r="38" spans="3:55" x14ac:dyDescent="0.25">
      <c r="C38" s="268"/>
      <c r="D38" s="271"/>
      <c r="E38" s="273" t="s">
        <v>623</v>
      </c>
      <c r="F38" s="261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>
        <f>'[1]Facturi si Arierate - 27.04.20'!H74</f>
        <v>1200</v>
      </c>
      <c r="R38" s="262"/>
      <c r="S38" s="262"/>
      <c r="T38" s="262"/>
      <c r="U38" s="262"/>
      <c r="V38" s="262"/>
      <c r="W38" s="262">
        <f>'[1]Facturi si Arierate -30 iu 2020'!H227+'[1]Facturi si Arierate -30 iu 2020'!H234</f>
        <v>1904</v>
      </c>
      <c r="X38" s="262"/>
      <c r="Y38" s="262"/>
      <c r="Z38" s="262">
        <f>'[1]Facturi si Arierate -04.08 2020'!H494+'[1]Facturi si Arierate -04.08 2020'!H500</f>
        <v>3145.65</v>
      </c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49">
        <f t="shared" si="3"/>
        <v>6249.65</v>
      </c>
      <c r="AS38" s="249">
        <f t="shared" si="4"/>
        <v>0</v>
      </c>
      <c r="AT38" s="249">
        <f t="shared" si="4"/>
        <v>0</v>
      </c>
      <c r="AU38" s="252">
        <f t="shared" si="1"/>
        <v>0</v>
      </c>
      <c r="AV38" s="253">
        <f t="shared" si="5"/>
        <v>624.96499999999992</v>
      </c>
      <c r="AW38" s="253">
        <f t="shared" si="6"/>
        <v>7499.579999999999</v>
      </c>
      <c r="AX38" s="252">
        <f t="shared" si="7"/>
        <v>0</v>
      </c>
      <c r="AY38" s="253">
        <f t="shared" si="8"/>
        <v>7499.579999999999</v>
      </c>
      <c r="AZ38" s="253">
        <f t="shared" si="9"/>
        <v>7.499579999999999</v>
      </c>
      <c r="BA38" s="253">
        <f t="shared" si="10"/>
        <v>7.7245673999999989</v>
      </c>
      <c r="BC38" s="253">
        <f t="shared" si="11"/>
        <v>0</v>
      </c>
    </row>
    <row r="39" spans="3:55" x14ac:dyDescent="0.25">
      <c r="C39" s="268"/>
      <c r="D39" s="271"/>
      <c r="E39" s="273" t="s">
        <v>624</v>
      </c>
      <c r="F39" s="261"/>
      <c r="G39" s="262"/>
      <c r="H39" s="262"/>
      <c r="I39" s="262"/>
      <c r="J39" s="262"/>
      <c r="K39" s="262"/>
      <c r="L39" s="262"/>
      <c r="M39" s="262"/>
      <c r="N39" s="262"/>
      <c r="O39" s="262">
        <f>'[1]Facturi si Arierate -31.03 2020'!H112+'[1]Facturi si Arierate -31.03 2020'!H117+'[1]Facturi si Arierate -31.03 2020'!H119+'[1]Facturi si Arierate -31.03 2020'!H122+'[1]Facturi si Arierate -31.03 2020'!H142</f>
        <v>12873</v>
      </c>
      <c r="P39" s="262"/>
      <c r="Q39" s="262"/>
      <c r="R39" s="262"/>
      <c r="S39" s="262"/>
      <c r="T39" s="262"/>
      <c r="U39" s="262"/>
      <c r="V39" s="262"/>
      <c r="W39" s="262">
        <f>'[1]Facturi si Arierate -30 iu 2020'!H302+'[1]Facturi si Arierate -30 iu 2020'!H312+'[1]Facturi si Arierate -30 iu 2020'!H329+'[1]Facturi si Arierate -30 iu 2020'!H346+'[1]Facturi si Arierate -30 iu 2020'!H362</f>
        <v>26370.400000000001</v>
      </c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49">
        <f t="shared" si="3"/>
        <v>26370.400000000001</v>
      </c>
      <c r="AS39" s="249">
        <f t="shared" si="4"/>
        <v>0</v>
      </c>
      <c r="AT39" s="249">
        <f t="shared" si="4"/>
        <v>0</v>
      </c>
      <c r="AU39" s="252">
        <f t="shared" si="1"/>
        <v>0</v>
      </c>
      <c r="AV39" s="253">
        <f t="shared" si="5"/>
        <v>2637.04</v>
      </c>
      <c r="AW39" s="253">
        <f t="shared" si="6"/>
        <v>31644.48</v>
      </c>
      <c r="AX39" s="252">
        <f t="shared" si="7"/>
        <v>0</v>
      </c>
      <c r="AY39" s="253">
        <f t="shared" si="8"/>
        <v>31644.48</v>
      </c>
      <c r="AZ39" s="253">
        <f t="shared" si="9"/>
        <v>31.644479999999998</v>
      </c>
      <c r="BA39" s="253">
        <f t="shared" si="10"/>
        <v>32.593814399999999</v>
      </c>
      <c r="BC39" s="253">
        <f t="shared" si="11"/>
        <v>0</v>
      </c>
    </row>
    <row r="40" spans="3:55" x14ac:dyDescent="0.25">
      <c r="C40" s="268"/>
      <c r="D40" s="271"/>
      <c r="E40" s="273" t="s">
        <v>625</v>
      </c>
      <c r="F40" s="261"/>
      <c r="G40" s="262"/>
      <c r="H40" s="262"/>
      <c r="I40" s="262"/>
      <c r="J40" s="262"/>
      <c r="K40" s="262"/>
      <c r="L40" s="262"/>
      <c r="M40" s="262"/>
      <c r="N40" s="262"/>
      <c r="O40" s="262">
        <f>'[1]Facturi si Arierate -31.03 2020'!H233</f>
        <v>238.27</v>
      </c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>
        <f>'[1]Facturi si Arierate - 4.11.2020'!H649+'[1]Facturi si Arierate - 4.11.2020'!H663</f>
        <v>1388.86</v>
      </c>
      <c r="AK40" s="262"/>
      <c r="AL40" s="262"/>
      <c r="AM40" s="262"/>
      <c r="AN40" s="262"/>
      <c r="AO40" s="262"/>
      <c r="AP40" s="262"/>
      <c r="AQ40" s="262"/>
      <c r="AR40" s="249">
        <f t="shared" si="3"/>
        <v>0</v>
      </c>
      <c r="AS40" s="249">
        <f t="shared" si="4"/>
        <v>1388.86</v>
      </c>
      <c r="AT40" s="249">
        <f t="shared" si="4"/>
        <v>0</v>
      </c>
      <c r="AU40" s="252">
        <f t="shared" si="1"/>
        <v>1388.86</v>
      </c>
      <c r="AV40" s="253">
        <f t="shared" si="5"/>
        <v>0</v>
      </c>
      <c r="AW40" s="253">
        <f t="shared" si="6"/>
        <v>0</v>
      </c>
      <c r="AX40" s="252">
        <f t="shared" si="7"/>
        <v>1388.86</v>
      </c>
      <c r="AY40" s="253">
        <f t="shared" si="8"/>
        <v>1388.86</v>
      </c>
      <c r="AZ40" s="253">
        <f t="shared" si="9"/>
        <v>1.38886</v>
      </c>
      <c r="BA40" s="253">
        <f t="shared" si="10"/>
        <v>1.4305258000000001</v>
      </c>
      <c r="BC40" s="253">
        <f t="shared" si="11"/>
        <v>1.38886</v>
      </c>
    </row>
    <row r="41" spans="3:55" x14ac:dyDescent="0.25">
      <c r="C41" s="268"/>
      <c r="D41" s="271"/>
      <c r="E41" s="273" t="s">
        <v>626</v>
      </c>
      <c r="F41" s="261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>
        <f>'[1]Facturi si Arierate -31.08 2020'!H512</f>
        <v>5997.6</v>
      </c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49">
        <f t="shared" si="3"/>
        <v>5997.6</v>
      </c>
      <c r="AS41" s="249">
        <f t="shared" si="4"/>
        <v>0</v>
      </c>
      <c r="AT41" s="249">
        <f t="shared" si="4"/>
        <v>0</v>
      </c>
      <c r="AU41" s="252">
        <f t="shared" si="1"/>
        <v>5997.6</v>
      </c>
      <c r="AV41" s="253">
        <f t="shared" si="5"/>
        <v>599.76</v>
      </c>
      <c r="AW41" s="253">
        <f t="shared" si="6"/>
        <v>7197.12</v>
      </c>
      <c r="AX41" s="252">
        <f t="shared" si="7"/>
        <v>0</v>
      </c>
      <c r="AY41" s="253">
        <f t="shared" si="8"/>
        <v>7197.12</v>
      </c>
      <c r="AZ41" s="253">
        <f t="shared" si="9"/>
        <v>7.19712</v>
      </c>
      <c r="BA41" s="253">
        <f t="shared" si="10"/>
        <v>7.4130336000000003</v>
      </c>
      <c r="BC41" s="253">
        <f t="shared" si="11"/>
        <v>0</v>
      </c>
    </row>
    <row r="42" spans="3:55" x14ac:dyDescent="0.25">
      <c r="C42" s="268"/>
      <c r="D42" s="270"/>
      <c r="E42" s="273" t="s">
        <v>627</v>
      </c>
      <c r="F42" s="261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49">
        <f t="shared" si="3"/>
        <v>0</v>
      </c>
      <c r="AS42" s="249">
        <f t="shared" si="4"/>
        <v>0</v>
      </c>
      <c r="AT42" s="249">
        <f t="shared" si="4"/>
        <v>0</v>
      </c>
      <c r="AU42" s="252">
        <f t="shared" si="1"/>
        <v>0</v>
      </c>
      <c r="AV42" s="253">
        <f t="shared" si="5"/>
        <v>0</v>
      </c>
      <c r="AW42" s="253">
        <f t="shared" si="6"/>
        <v>0</v>
      </c>
      <c r="AX42" s="252">
        <f t="shared" si="7"/>
        <v>0</v>
      </c>
      <c r="AY42" s="253">
        <f t="shared" si="8"/>
        <v>0</v>
      </c>
      <c r="AZ42" s="253">
        <f t="shared" si="9"/>
        <v>0</v>
      </c>
      <c r="BA42" s="253">
        <f t="shared" si="10"/>
        <v>0</v>
      </c>
      <c r="BC42" s="253">
        <f t="shared" si="11"/>
        <v>0</v>
      </c>
    </row>
    <row r="43" spans="3:55" ht="15.6" x14ac:dyDescent="0.25">
      <c r="C43" s="268"/>
      <c r="D43" s="270"/>
      <c r="E43" s="273" t="s">
        <v>628</v>
      </c>
      <c r="F43" s="261"/>
      <c r="G43" s="274"/>
      <c r="H43" s="262"/>
      <c r="I43" s="262"/>
      <c r="J43" s="262"/>
      <c r="K43" s="262"/>
      <c r="L43" s="262"/>
      <c r="M43" s="262"/>
      <c r="N43" s="262"/>
      <c r="O43" s="262">
        <f>'[1]Facturi si Arierate -31.03 2020'!H234+'[1]Facturi si Arierate -31.03 2020'!H236+'[1]Facturi si Arierate -31.03 2020'!H250+'[1]Facturi si Arierate -31.03 2020'!H259+'[1]Facturi si Arierate -31.03 2020'!H262+'[1]Facturi si Arierate -31.03 2020'!H263</f>
        <v>6125.2999999999993</v>
      </c>
      <c r="P43" s="262"/>
      <c r="Q43" s="262">
        <f>'[1]Facturi si Arierate - 27.04.20'!H123+'[1]Facturi si Arierate - 27.04.20'!H142+'[1]Facturi si Arierate - 27.04.20'!H151</f>
        <v>3001.2</v>
      </c>
      <c r="R43" s="262"/>
      <c r="S43" s="262"/>
      <c r="T43" s="262"/>
      <c r="U43" s="262"/>
      <c r="V43" s="262"/>
      <c r="W43" s="262">
        <f>'[1]Facturi si Arierate -30 iu 2020'!H447+'[1]Facturi si Arierate -30 iu 2020'!H441+'[1]Facturi si Arierate -30 iu 2020'!H439+'[1]Facturi si Arierate -30 iu 2020'!H435+'[1]Facturi si Arierate -30 iu 2020'!H424</f>
        <v>2082.5</v>
      </c>
      <c r="X43" s="262"/>
      <c r="Y43" s="262"/>
      <c r="Z43" s="262">
        <f>'[1]Facturi si Arierate -04.08 2020'!H496</f>
        <v>416.5</v>
      </c>
      <c r="AA43" s="262"/>
      <c r="AB43" s="262"/>
      <c r="AC43" s="262"/>
      <c r="AD43" s="262"/>
      <c r="AE43" s="262"/>
      <c r="AF43" s="262">
        <f>'[1]Facturi si Arierate -05.10. 20'!H567</f>
        <v>416.5</v>
      </c>
      <c r="AG43" s="262"/>
      <c r="AH43" s="262"/>
      <c r="AI43" s="262"/>
      <c r="AJ43" s="262">
        <f>'[1]Facturi si Arierate - 4.11.2020'!H662+'[1]Facturi si Arierate - 4.11.2020'!H828+'[1]Facturi si Arierate - 4.11.2020'!H755</f>
        <v>1249.5</v>
      </c>
      <c r="AK43" s="262"/>
      <c r="AL43" s="262"/>
      <c r="AM43" s="262"/>
      <c r="AN43" s="262"/>
      <c r="AO43" s="262"/>
      <c r="AP43" s="262"/>
      <c r="AQ43" s="262"/>
      <c r="AR43" s="249">
        <f t="shared" si="3"/>
        <v>5916.7</v>
      </c>
      <c r="AS43" s="249">
        <f t="shared" si="4"/>
        <v>1249.5</v>
      </c>
      <c r="AT43" s="249">
        <f t="shared" si="4"/>
        <v>0</v>
      </c>
      <c r="AU43" s="252">
        <f t="shared" si="1"/>
        <v>1666</v>
      </c>
      <c r="AV43" s="253">
        <f t="shared" si="5"/>
        <v>591.66999999999996</v>
      </c>
      <c r="AW43" s="253">
        <f t="shared" si="6"/>
        <v>7100.0399999999991</v>
      </c>
      <c r="AX43" s="252">
        <f t="shared" si="7"/>
        <v>1249.5</v>
      </c>
      <c r="AY43" s="253">
        <f t="shared" si="8"/>
        <v>8349.5399999999991</v>
      </c>
      <c r="AZ43" s="253">
        <f t="shared" si="9"/>
        <v>8.3495399999999993</v>
      </c>
      <c r="BA43" s="253">
        <f t="shared" si="10"/>
        <v>8.6000262000000003</v>
      </c>
      <c r="BC43" s="253">
        <f t="shared" si="11"/>
        <v>1.2495000000000001</v>
      </c>
    </row>
    <row r="44" spans="3:55" ht="15.6" x14ac:dyDescent="0.25">
      <c r="C44" s="268"/>
      <c r="D44" s="270"/>
      <c r="E44" s="273" t="s">
        <v>629</v>
      </c>
      <c r="F44" s="261"/>
      <c r="G44" s="274"/>
      <c r="H44" s="262"/>
      <c r="I44" s="262"/>
      <c r="J44" s="262"/>
      <c r="K44" s="262"/>
      <c r="L44" s="262"/>
      <c r="M44" s="262"/>
      <c r="N44" s="262"/>
      <c r="O44" s="262">
        <f>'[1]Facturi si Arierate -31.03 2020'!H160+'[1]Facturi si Arierate -31.03 2020'!H162+'[1]Facturi si Arierate -31.03 2020'!H169</f>
        <v>535.5</v>
      </c>
      <c r="P44" s="262"/>
      <c r="Q44" s="262">
        <f>'[1]Facturi si Arierate - 27.04.20'!H112</f>
        <v>178.5</v>
      </c>
      <c r="R44" s="262"/>
      <c r="S44" s="262"/>
      <c r="T44" s="262"/>
      <c r="U44" s="262"/>
      <c r="V44" s="262"/>
      <c r="W44" s="262">
        <f>'[1]Facturi si Arierate -30 iu 2020'!H370+'[1]Facturi si Arierate -30 iu 2020'!H373+'[1]Facturi si Arierate -30 iu 2020'!H380</f>
        <v>535.5</v>
      </c>
      <c r="X44" s="262"/>
      <c r="Y44" s="262"/>
      <c r="Z44" s="262">
        <f>'[1]Facturi si Arierate -04.08 2020'!H501</f>
        <v>178.5</v>
      </c>
      <c r="AA44" s="262"/>
      <c r="AB44" s="262"/>
      <c r="AC44" s="262"/>
      <c r="AD44" s="262"/>
      <c r="AE44" s="262"/>
      <c r="AF44" s="262">
        <f>'[1]Facturi si Arierate -05.10. 20'!H564</f>
        <v>178.5</v>
      </c>
      <c r="AG44" s="262"/>
      <c r="AH44" s="262"/>
      <c r="AI44" s="262"/>
      <c r="AJ44" s="262">
        <f>'[1]Facturi si Arierate - 4.11.2020'!H659+'[1]Facturi si Arierate - 4.11.2020'!H738+'[1]Facturi si Arierate - 4.11.2020'!H814</f>
        <v>535.5</v>
      </c>
      <c r="AK44" s="262"/>
      <c r="AL44" s="262"/>
      <c r="AM44" s="262"/>
      <c r="AN44" s="262"/>
      <c r="AO44" s="262"/>
      <c r="AP44" s="262"/>
      <c r="AQ44" s="262"/>
      <c r="AR44" s="249">
        <f t="shared" si="3"/>
        <v>1071</v>
      </c>
      <c r="AS44" s="249">
        <f t="shared" si="4"/>
        <v>535.5</v>
      </c>
      <c r="AT44" s="249">
        <f t="shared" si="4"/>
        <v>0</v>
      </c>
      <c r="AU44" s="252">
        <f t="shared" si="1"/>
        <v>714</v>
      </c>
      <c r="AV44" s="253">
        <f t="shared" si="5"/>
        <v>107.1</v>
      </c>
      <c r="AW44" s="253">
        <f t="shared" si="6"/>
        <v>1285.1999999999998</v>
      </c>
      <c r="AX44" s="252">
        <f t="shared" si="7"/>
        <v>535.5</v>
      </c>
      <c r="AY44" s="253">
        <f t="shared" si="8"/>
        <v>1820.6999999999998</v>
      </c>
      <c r="AZ44" s="253">
        <f t="shared" si="9"/>
        <v>1.8206999999999998</v>
      </c>
      <c r="BA44" s="253">
        <f t="shared" si="10"/>
        <v>1.8753209999999998</v>
      </c>
      <c r="BC44" s="253">
        <f t="shared" si="11"/>
        <v>0.53549999999999998</v>
      </c>
    </row>
    <row r="45" spans="3:55" ht="15.6" x14ac:dyDescent="0.25">
      <c r="C45" s="268"/>
      <c r="D45" s="270"/>
      <c r="E45" s="273" t="s">
        <v>630</v>
      </c>
      <c r="F45" s="261"/>
      <c r="G45" s="274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49">
        <f t="shared" si="3"/>
        <v>0</v>
      </c>
      <c r="AS45" s="249">
        <f t="shared" si="4"/>
        <v>0</v>
      </c>
      <c r="AT45" s="249">
        <f t="shared" si="4"/>
        <v>0</v>
      </c>
      <c r="AU45" s="252">
        <f t="shared" si="1"/>
        <v>0</v>
      </c>
      <c r="AV45" s="253">
        <f t="shared" si="5"/>
        <v>0</v>
      </c>
      <c r="AW45" s="253">
        <f t="shared" si="6"/>
        <v>0</v>
      </c>
      <c r="AX45" s="252">
        <f t="shared" si="7"/>
        <v>0</v>
      </c>
      <c r="AY45" s="253">
        <f t="shared" si="8"/>
        <v>0</v>
      </c>
      <c r="AZ45" s="253">
        <f t="shared" si="9"/>
        <v>0</v>
      </c>
      <c r="BA45" s="253">
        <f t="shared" si="10"/>
        <v>0</v>
      </c>
      <c r="BC45" s="253">
        <f t="shared" si="11"/>
        <v>0</v>
      </c>
    </row>
    <row r="46" spans="3:55" ht="15.6" x14ac:dyDescent="0.25">
      <c r="C46" s="268"/>
      <c r="D46" s="270"/>
      <c r="E46" s="273" t="s">
        <v>631</v>
      </c>
      <c r="F46" s="261"/>
      <c r="G46" s="274"/>
      <c r="H46" s="262"/>
      <c r="I46" s="262"/>
      <c r="J46" s="262"/>
      <c r="K46" s="262"/>
      <c r="L46" s="262"/>
      <c r="M46" s="262"/>
      <c r="N46" s="262"/>
      <c r="O46" s="262">
        <f>'[1]Facturi si Arierate -31.03 2020'!H115+'[1]Facturi si Arierate -31.03 2020'!H118+'[1]Facturi si Arierate -31.03 2020'!H123</f>
        <v>6185.0399999999991</v>
      </c>
      <c r="P46" s="262"/>
      <c r="Q46" s="262">
        <f>'[1]Facturi si Arierate - 27.04.20'!H93</f>
        <v>2061.6799999999998</v>
      </c>
      <c r="R46" s="262"/>
      <c r="S46" s="262"/>
      <c r="T46" s="262"/>
      <c r="U46" s="262"/>
      <c r="V46" s="262"/>
      <c r="W46" s="262">
        <f>'[1]Facturi si Arierate -30 iu 2020'!H291+'[1]Facturi si Arierate -30 iu 2020'!H310+'[1]Facturi si Arierate -30 iu 2020'!H338+'[1]Facturi si Arierate -30 iu 2020'!H339+'[1]Facturi si Arierate -30 iu 2020'!H361</f>
        <v>10583.62</v>
      </c>
      <c r="X46" s="262"/>
      <c r="Y46" s="262"/>
      <c r="Z46" s="262"/>
      <c r="AA46" s="262"/>
      <c r="AB46" s="262"/>
      <c r="AC46" s="262">
        <f>'[1]Facturi si Arierate -31.08 2020'!H513</f>
        <v>2153.42</v>
      </c>
      <c r="AD46" s="262"/>
      <c r="AE46" s="262"/>
      <c r="AF46" s="262">
        <f>'[1]Facturi si Arierate -05.10. 20'!H619</f>
        <v>2153.42</v>
      </c>
      <c r="AG46" s="262"/>
      <c r="AH46" s="262"/>
      <c r="AI46" s="262"/>
      <c r="AJ46" s="262">
        <f>'[1]Facturi si Arierate - 4.11.2020'!H678</f>
        <v>2153.42</v>
      </c>
      <c r="AK46" s="262"/>
      <c r="AL46" s="262"/>
      <c r="AM46" s="262"/>
      <c r="AN46" s="262"/>
      <c r="AO46" s="262"/>
      <c r="AP46" s="262"/>
      <c r="AQ46" s="262"/>
      <c r="AR46" s="249">
        <f t="shared" si="3"/>
        <v>16952.14</v>
      </c>
      <c r="AS46" s="249">
        <f t="shared" si="4"/>
        <v>2153.42</v>
      </c>
      <c r="AT46" s="249">
        <f t="shared" si="4"/>
        <v>0</v>
      </c>
      <c r="AU46" s="252">
        <f t="shared" si="1"/>
        <v>6460.26</v>
      </c>
      <c r="AV46" s="253">
        <f t="shared" si="5"/>
        <v>1695.2139999999999</v>
      </c>
      <c r="AW46" s="253">
        <f t="shared" si="6"/>
        <v>20342.567999999999</v>
      </c>
      <c r="AX46" s="252">
        <f t="shared" si="7"/>
        <v>2153.42</v>
      </c>
      <c r="AY46" s="253">
        <f t="shared" si="8"/>
        <v>22495.987999999998</v>
      </c>
      <c r="AZ46" s="253">
        <f t="shared" si="9"/>
        <v>22.495987999999997</v>
      </c>
      <c r="BA46" s="253">
        <f t="shared" si="10"/>
        <v>23.170867639999997</v>
      </c>
      <c r="BC46" s="253">
        <f t="shared" si="11"/>
        <v>2.1534200000000001</v>
      </c>
    </row>
    <row r="47" spans="3:55" ht="15.6" x14ac:dyDescent="0.25">
      <c r="C47" s="268"/>
      <c r="D47" s="270"/>
      <c r="E47" s="273" t="s">
        <v>632</v>
      </c>
      <c r="F47" s="261"/>
      <c r="G47" s="274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49">
        <f t="shared" si="3"/>
        <v>0</v>
      </c>
      <c r="AS47" s="249">
        <f t="shared" si="4"/>
        <v>0</v>
      </c>
      <c r="AT47" s="249">
        <f t="shared" si="4"/>
        <v>0</v>
      </c>
      <c r="AU47" s="252">
        <f t="shared" si="1"/>
        <v>0</v>
      </c>
      <c r="AV47" s="253">
        <f t="shared" si="5"/>
        <v>0</v>
      </c>
      <c r="AW47" s="253">
        <f t="shared" si="6"/>
        <v>0</v>
      </c>
      <c r="AX47" s="252">
        <f t="shared" si="7"/>
        <v>0</v>
      </c>
      <c r="AY47" s="253">
        <f t="shared" si="8"/>
        <v>0</v>
      </c>
      <c r="AZ47" s="253">
        <f t="shared" si="9"/>
        <v>0</v>
      </c>
      <c r="BA47" s="253">
        <f t="shared" si="10"/>
        <v>0</v>
      </c>
      <c r="BC47" s="253">
        <f t="shared" si="11"/>
        <v>0</v>
      </c>
    </row>
    <row r="48" spans="3:55" ht="15.6" x14ac:dyDescent="0.25">
      <c r="C48" s="268"/>
      <c r="D48" s="270"/>
      <c r="E48" s="273" t="s">
        <v>633</v>
      </c>
      <c r="F48" s="261"/>
      <c r="G48" s="274"/>
      <c r="H48" s="262"/>
      <c r="I48" s="262"/>
      <c r="J48" s="262"/>
      <c r="K48" s="262"/>
      <c r="L48" s="262"/>
      <c r="M48" s="262"/>
      <c r="N48" s="262"/>
      <c r="O48" s="262">
        <f>'[1]Facturi si Arierate -31.03 2020'!H89+'[1]Facturi si Arierate -31.03 2020'!H90</f>
        <v>2052.9700000000003</v>
      </c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>
        <f>'[1]Facturi si Arierate -31.08 2020'!H525</f>
        <v>1945.65</v>
      </c>
      <c r="AD48" s="262"/>
      <c r="AE48" s="262"/>
      <c r="AF48" s="262"/>
      <c r="AG48" s="262"/>
      <c r="AH48" s="262"/>
      <c r="AI48" s="262"/>
      <c r="AJ48" s="262">
        <f>'[1]Facturi si Arierate - 4.11.2020'!H631+'[1]Facturi si Arierate - 4.11.2020'!H655+'[1]Facturi si Arierate - 4.11.2020'!H745+'[1]Facturi si Arierate - 4.11.2020'!H753</f>
        <v>8099.2300000000005</v>
      </c>
      <c r="AK48" s="262"/>
      <c r="AL48" s="262"/>
      <c r="AM48" s="262"/>
      <c r="AN48" s="262"/>
      <c r="AO48" s="262"/>
      <c r="AP48" s="262"/>
      <c r="AQ48" s="262"/>
      <c r="AR48" s="249">
        <f t="shared" si="3"/>
        <v>1945.65</v>
      </c>
      <c r="AS48" s="249">
        <f t="shared" si="4"/>
        <v>8099.2300000000005</v>
      </c>
      <c r="AT48" s="249">
        <f t="shared" si="4"/>
        <v>0</v>
      </c>
      <c r="AU48" s="252">
        <f t="shared" si="1"/>
        <v>10044.880000000001</v>
      </c>
      <c r="AV48" s="253">
        <f t="shared" si="5"/>
        <v>194.565</v>
      </c>
      <c r="AW48" s="253">
        <f t="shared" si="6"/>
        <v>2334.7799999999997</v>
      </c>
      <c r="AX48" s="252">
        <f t="shared" si="7"/>
        <v>8099.2300000000005</v>
      </c>
      <c r="AY48" s="253">
        <f t="shared" si="8"/>
        <v>10434.01</v>
      </c>
      <c r="AZ48" s="253">
        <f t="shared" si="9"/>
        <v>10.434010000000001</v>
      </c>
      <c r="BA48" s="253">
        <f t="shared" si="10"/>
        <v>10.7470303</v>
      </c>
      <c r="BC48" s="253">
        <f t="shared" si="11"/>
        <v>8.0992300000000004</v>
      </c>
    </row>
    <row r="49" spans="3:55" ht="15.6" x14ac:dyDescent="0.25">
      <c r="C49" s="268"/>
      <c r="D49" s="270"/>
      <c r="E49" s="273" t="s">
        <v>634</v>
      </c>
      <c r="F49" s="261"/>
      <c r="G49" s="274"/>
      <c r="H49" s="262"/>
      <c r="I49" s="262"/>
      <c r="J49" s="262"/>
      <c r="K49" s="262"/>
      <c r="L49" s="262"/>
      <c r="M49" s="262"/>
      <c r="N49" s="262"/>
      <c r="O49" s="262">
        <f>'[1]Facturi si Arierate -31.03 2020'!H63+'[1]Facturi si Arierate -31.03 2020'!H65+'[1]Facturi si Arierate -31.03 2020'!H74</f>
        <v>29340.339999999997</v>
      </c>
      <c r="P49" s="262"/>
      <c r="Q49" s="262">
        <f>'[1]Facturi si Arierate - 27.04.20'!H46+'[1]Facturi si Arierate - 27.04.20'!H62</f>
        <v>12531.92</v>
      </c>
      <c r="R49" s="262"/>
      <c r="S49" s="262"/>
      <c r="T49" s="262"/>
      <c r="U49" s="262"/>
      <c r="V49" s="262"/>
      <c r="W49" s="262">
        <f>'[1]Facturi si Arierate -30 iu 2020'!H250+'[1]Facturi si Arierate -30 iu 2020'!H259</f>
        <v>23344.379999999997</v>
      </c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>
        <f>'[1]Facturi si Arierate - 4.11.2020'!H713</f>
        <v>3070.9</v>
      </c>
      <c r="AK49" s="262"/>
      <c r="AL49" s="262"/>
      <c r="AM49" s="262"/>
      <c r="AN49" s="262"/>
      <c r="AO49" s="262"/>
      <c r="AP49" s="262"/>
      <c r="AQ49" s="262"/>
      <c r="AR49" s="249">
        <f t="shared" si="3"/>
        <v>35876.299999999996</v>
      </c>
      <c r="AS49" s="249">
        <f t="shared" si="4"/>
        <v>3070.9</v>
      </c>
      <c r="AT49" s="249">
        <f t="shared" si="4"/>
        <v>0</v>
      </c>
      <c r="AU49" s="252">
        <f t="shared" si="1"/>
        <v>3070.9</v>
      </c>
      <c r="AV49" s="253">
        <f t="shared" si="5"/>
        <v>3587.6299999999997</v>
      </c>
      <c r="AW49" s="253">
        <f t="shared" si="6"/>
        <v>43051.56</v>
      </c>
      <c r="AX49" s="252">
        <f t="shared" si="7"/>
        <v>3070.9</v>
      </c>
      <c r="AY49" s="253">
        <f t="shared" si="8"/>
        <v>46122.46</v>
      </c>
      <c r="AZ49" s="253">
        <f t="shared" si="9"/>
        <v>46.122459999999997</v>
      </c>
      <c r="BA49" s="253">
        <f t="shared" si="10"/>
        <v>47.506133800000001</v>
      </c>
      <c r="BC49" s="253">
        <f t="shared" si="11"/>
        <v>3.0709</v>
      </c>
    </row>
    <row r="50" spans="3:55" x14ac:dyDescent="0.25">
      <c r="C50" s="268"/>
      <c r="D50" s="270"/>
      <c r="E50" s="273" t="s">
        <v>635</v>
      </c>
      <c r="F50" s="261"/>
      <c r="G50" s="262"/>
      <c r="H50" s="262"/>
      <c r="I50" s="262"/>
      <c r="J50" s="262"/>
      <c r="K50" s="262"/>
      <c r="L50" s="262"/>
      <c r="M50" s="262"/>
      <c r="N50" s="262"/>
      <c r="O50" s="262">
        <f>'[1]Facturi si Arierate -31.03 2020'!H314+'[1]Facturi si Arierate -31.03 2020'!H305+'[1]Facturi si Arierate -31.03 2020'!H293+'[1]Facturi si Arierate -31.03 2020'!H278</f>
        <v>3104.21</v>
      </c>
      <c r="P50" s="262"/>
      <c r="Q50" s="262">
        <f>'[1]Facturi si Arierate - 27.04.20'!H183+'[1]Facturi si Arierate - 27.04.20'!H170</f>
        <v>1813.56</v>
      </c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>
        <f>'[1]Facturi si Arierate -05.10. 20'!H633+'[1]Facturi si Arierate -05.10. 20'!H635+'[1]Facturi si Arierate -05.10. 20'!H638</f>
        <v>3627.12</v>
      </c>
      <c r="AG50" s="262"/>
      <c r="AH50" s="262"/>
      <c r="AI50" s="262"/>
      <c r="AJ50" s="262">
        <f>'[1]Facturi si Arierate - 4.11.2020'!H734</f>
        <v>1185.24</v>
      </c>
      <c r="AK50" s="262"/>
      <c r="AL50" s="262"/>
      <c r="AM50" s="262"/>
      <c r="AN50" s="262"/>
      <c r="AO50" s="262"/>
      <c r="AP50" s="262"/>
      <c r="AQ50" s="262"/>
      <c r="AR50" s="249">
        <f t="shared" si="3"/>
        <v>5440.68</v>
      </c>
      <c r="AS50" s="249">
        <f t="shared" si="4"/>
        <v>1185.24</v>
      </c>
      <c r="AT50" s="249">
        <f t="shared" si="4"/>
        <v>0</v>
      </c>
      <c r="AU50" s="252">
        <f t="shared" si="1"/>
        <v>4812.3599999999997</v>
      </c>
      <c r="AV50" s="253">
        <f t="shared" si="5"/>
        <v>544.06799999999998</v>
      </c>
      <c r="AW50" s="253">
        <f t="shared" si="6"/>
        <v>6528.8159999999998</v>
      </c>
      <c r="AX50" s="252">
        <f t="shared" si="7"/>
        <v>1185.24</v>
      </c>
      <c r="AY50" s="253">
        <f t="shared" si="8"/>
        <v>7714.0559999999996</v>
      </c>
      <c r="AZ50" s="253">
        <f t="shared" si="9"/>
        <v>7.7140559999999994</v>
      </c>
      <c r="BA50" s="253">
        <f t="shared" si="10"/>
        <v>7.9454776799999998</v>
      </c>
      <c r="BC50" s="253">
        <f t="shared" si="11"/>
        <v>1.1852400000000001</v>
      </c>
    </row>
    <row r="51" spans="3:55" x14ac:dyDescent="0.25">
      <c r="C51" s="268"/>
      <c r="D51" s="270"/>
      <c r="E51" s="273" t="s">
        <v>636</v>
      </c>
      <c r="F51" s="261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>
        <f>'[1]Facturi si Arierate -31.08 2020'!H544</f>
        <v>16900</v>
      </c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49">
        <f t="shared" si="3"/>
        <v>16900</v>
      </c>
      <c r="AS51" s="249">
        <f t="shared" si="4"/>
        <v>0</v>
      </c>
      <c r="AT51" s="249">
        <f t="shared" si="4"/>
        <v>0</v>
      </c>
      <c r="AU51" s="252">
        <f t="shared" si="1"/>
        <v>16900</v>
      </c>
      <c r="AV51" s="253">
        <f t="shared" si="5"/>
        <v>1690</v>
      </c>
      <c r="AW51" s="253">
        <f t="shared" si="6"/>
        <v>20280</v>
      </c>
      <c r="AX51" s="252">
        <f t="shared" si="7"/>
        <v>0</v>
      </c>
      <c r="AY51" s="253">
        <f t="shared" si="8"/>
        <v>20280</v>
      </c>
      <c r="AZ51" s="253">
        <f t="shared" si="9"/>
        <v>20.28</v>
      </c>
      <c r="BA51" s="253">
        <f t="shared" si="10"/>
        <v>20.888400000000001</v>
      </c>
      <c r="BC51" s="253">
        <f t="shared" si="11"/>
        <v>0</v>
      </c>
    </row>
    <row r="52" spans="3:55" x14ac:dyDescent="0.25">
      <c r="C52" s="268"/>
      <c r="D52" s="270"/>
      <c r="E52" s="273" t="s">
        <v>637</v>
      </c>
      <c r="F52" s="261"/>
      <c r="G52" s="262"/>
      <c r="H52" s="262"/>
      <c r="I52" s="262"/>
      <c r="J52" s="262"/>
      <c r="K52" s="262"/>
      <c r="L52" s="262"/>
      <c r="M52" s="262"/>
      <c r="N52" s="262"/>
      <c r="O52" s="262">
        <f>'[1]Facturi si Arierate -31.03 2020'!H330+'[1]Facturi si Arierate -31.03 2020'!H331+'[1]Facturi si Arierate -31.03 2020'!H333</f>
        <v>2227.6799999999998</v>
      </c>
      <c r="P52" s="262"/>
      <c r="Q52" s="262">
        <f>'[1]Facturi si Arierate - 27.04.20'!H191+'[1]Facturi si Arierate - 27.04.20'!H195</f>
        <v>1485.12</v>
      </c>
      <c r="R52" s="262"/>
      <c r="S52" s="262"/>
      <c r="T52" s="262"/>
      <c r="U52" s="262"/>
      <c r="V52" s="262"/>
      <c r="W52" s="262">
        <f>'[1]Facturi si Arierate -30 iu 2020'!H448+'[1]Facturi si Arierate -30 iu 2020'!H456+'[1]Facturi si Arierate -30 iu 2020'!H457+'[1]Facturi si Arierate -30 iu 2020'!H461</f>
        <v>3312.96</v>
      </c>
      <c r="X52" s="262"/>
      <c r="Y52" s="262"/>
      <c r="Z52" s="262"/>
      <c r="AA52" s="262"/>
      <c r="AB52" s="262"/>
      <c r="AC52" s="262">
        <f>'[1]Facturi si Arierate -31.08 2020'!H526</f>
        <v>856.8</v>
      </c>
      <c r="AD52" s="262"/>
      <c r="AE52" s="262"/>
      <c r="AF52" s="262">
        <f>'[1]Facturi si Arierate -05.10. 20'!H600</f>
        <v>856.8</v>
      </c>
      <c r="AG52" s="262"/>
      <c r="AH52" s="262"/>
      <c r="AI52" s="262"/>
      <c r="AJ52" s="262">
        <f>'[1]Facturi si Arierate - 4.11.2020'!H722</f>
        <v>856.8</v>
      </c>
      <c r="AK52" s="262"/>
      <c r="AL52" s="262"/>
      <c r="AM52" s="262"/>
      <c r="AN52" s="262"/>
      <c r="AO52" s="262"/>
      <c r="AP52" s="262"/>
      <c r="AQ52" s="262"/>
      <c r="AR52" s="249">
        <f t="shared" si="3"/>
        <v>6511.68</v>
      </c>
      <c r="AS52" s="249">
        <f t="shared" si="4"/>
        <v>856.8</v>
      </c>
      <c r="AT52" s="249">
        <f t="shared" si="4"/>
        <v>0</v>
      </c>
      <c r="AU52" s="252">
        <f t="shared" si="1"/>
        <v>2570.3999999999996</v>
      </c>
      <c r="AV52" s="253">
        <f t="shared" si="5"/>
        <v>651.16800000000001</v>
      </c>
      <c r="AW52" s="253">
        <f t="shared" si="6"/>
        <v>7814.0159999999996</v>
      </c>
      <c r="AX52" s="252">
        <f t="shared" si="7"/>
        <v>856.8</v>
      </c>
      <c r="AY52" s="253">
        <f t="shared" si="8"/>
        <v>8670.8159999999989</v>
      </c>
      <c r="AZ52" s="253">
        <f t="shared" si="9"/>
        <v>8.6708159999999985</v>
      </c>
      <c r="BA52" s="253">
        <f t="shared" si="10"/>
        <v>8.9309404799999985</v>
      </c>
      <c r="BC52" s="253">
        <f t="shared" si="11"/>
        <v>0.85680000000000001</v>
      </c>
    </row>
    <row r="53" spans="3:55" x14ac:dyDescent="0.25">
      <c r="C53" s="268"/>
      <c r="D53" s="270"/>
      <c r="E53" s="275" t="s">
        <v>638</v>
      </c>
      <c r="F53" s="261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49">
        <f t="shared" si="3"/>
        <v>0</v>
      </c>
      <c r="AS53" s="249">
        <f t="shared" si="4"/>
        <v>0</v>
      </c>
      <c r="AT53" s="249">
        <f t="shared" si="4"/>
        <v>0</v>
      </c>
      <c r="AU53" s="252">
        <f t="shared" si="1"/>
        <v>0</v>
      </c>
      <c r="AV53" s="253">
        <f t="shared" si="5"/>
        <v>0</v>
      </c>
      <c r="AW53" s="253">
        <f t="shared" si="6"/>
        <v>0</v>
      </c>
      <c r="AX53" s="252">
        <f t="shared" si="7"/>
        <v>0</v>
      </c>
      <c r="AY53" s="253">
        <f t="shared" si="8"/>
        <v>0</v>
      </c>
      <c r="AZ53" s="253">
        <f t="shared" si="9"/>
        <v>0</v>
      </c>
      <c r="BA53" s="253">
        <f t="shared" si="10"/>
        <v>0</v>
      </c>
      <c r="BC53" s="253">
        <f t="shared" si="11"/>
        <v>0</v>
      </c>
    </row>
    <row r="54" spans="3:55" x14ac:dyDescent="0.25">
      <c r="C54" s="268"/>
      <c r="D54" s="270"/>
      <c r="E54" s="275" t="s">
        <v>639</v>
      </c>
      <c r="F54" s="261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>
        <f>'[1]Facturi si Arierate -05.10. 20'!H595</f>
        <v>6400</v>
      </c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49">
        <f t="shared" si="3"/>
        <v>6400</v>
      </c>
      <c r="AS54" s="249">
        <f t="shared" si="4"/>
        <v>0</v>
      </c>
      <c r="AT54" s="249">
        <f t="shared" si="4"/>
        <v>0</v>
      </c>
      <c r="AU54" s="252">
        <f t="shared" si="1"/>
        <v>6400</v>
      </c>
      <c r="AV54" s="253">
        <f t="shared" si="5"/>
        <v>640</v>
      </c>
      <c r="AW54" s="253">
        <f t="shared" si="6"/>
        <v>7680</v>
      </c>
      <c r="AX54" s="252">
        <f t="shared" si="7"/>
        <v>0</v>
      </c>
      <c r="AY54" s="253">
        <f t="shared" si="8"/>
        <v>7680</v>
      </c>
      <c r="AZ54" s="253">
        <f t="shared" si="9"/>
        <v>7.68</v>
      </c>
      <c r="BA54" s="253">
        <f t="shared" si="10"/>
        <v>7.9104000000000001</v>
      </c>
      <c r="BC54" s="253">
        <f t="shared" si="11"/>
        <v>0</v>
      </c>
    </row>
    <row r="55" spans="3:55" x14ac:dyDescent="0.25">
      <c r="C55" s="268"/>
      <c r="D55" s="276"/>
      <c r="E55" s="273" t="s">
        <v>640</v>
      </c>
      <c r="F55" s="261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49">
        <f t="shared" si="3"/>
        <v>0</v>
      </c>
      <c r="AS55" s="249">
        <f t="shared" si="4"/>
        <v>0</v>
      </c>
      <c r="AT55" s="249">
        <f t="shared" si="4"/>
        <v>0</v>
      </c>
      <c r="AU55" s="252">
        <f t="shared" si="1"/>
        <v>0</v>
      </c>
      <c r="AV55" s="253">
        <f t="shared" si="5"/>
        <v>0</v>
      </c>
      <c r="AW55" s="253">
        <f t="shared" si="6"/>
        <v>0</v>
      </c>
      <c r="AX55" s="252">
        <f t="shared" si="7"/>
        <v>0</v>
      </c>
      <c r="AY55" s="253">
        <f t="shared" si="8"/>
        <v>0</v>
      </c>
      <c r="AZ55" s="253">
        <f t="shared" si="9"/>
        <v>0</v>
      </c>
      <c r="BA55" s="253">
        <f t="shared" si="10"/>
        <v>0</v>
      </c>
      <c r="BC55" s="253">
        <f t="shared" si="11"/>
        <v>0</v>
      </c>
    </row>
    <row r="56" spans="3:55" x14ac:dyDescent="0.25">
      <c r="C56" s="268"/>
      <c r="D56" s="276"/>
      <c r="E56" s="273" t="s">
        <v>641</v>
      </c>
      <c r="F56" s="261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>
        <f>'[1]Facturi si Arierate -05.10. 20'!H581</f>
        <v>12480</v>
      </c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49">
        <f t="shared" si="3"/>
        <v>12480</v>
      </c>
      <c r="AS56" s="249">
        <f t="shared" si="4"/>
        <v>0</v>
      </c>
      <c r="AT56" s="249">
        <f t="shared" si="4"/>
        <v>0</v>
      </c>
      <c r="AU56" s="252">
        <f t="shared" si="1"/>
        <v>12480</v>
      </c>
      <c r="AV56" s="253">
        <f t="shared" si="5"/>
        <v>1248</v>
      </c>
      <c r="AW56" s="253">
        <f t="shared" si="6"/>
        <v>14976</v>
      </c>
      <c r="AX56" s="252">
        <f t="shared" si="7"/>
        <v>0</v>
      </c>
      <c r="AY56" s="253">
        <f t="shared" si="8"/>
        <v>14976</v>
      </c>
      <c r="AZ56" s="253">
        <f t="shared" si="9"/>
        <v>14.976000000000001</v>
      </c>
      <c r="BA56" s="253">
        <f t="shared" si="10"/>
        <v>15.425280000000001</v>
      </c>
      <c r="BC56" s="253">
        <f t="shared" si="11"/>
        <v>0</v>
      </c>
    </row>
    <row r="57" spans="3:55" x14ac:dyDescent="0.25">
      <c r="C57" s="268"/>
      <c r="D57" s="276"/>
      <c r="E57" s="273" t="s">
        <v>642</v>
      </c>
      <c r="F57" s="261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>
        <f>'[1]Facturi si Arierate - 4.11.2020'!H653</f>
        <v>1505</v>
      </c>
      <c r="AK57" s="262"/>
      <c r="AL57" s="262"/>
      <c r="AM57" s="262"/>
      <c r="AN57" s="262"/>
      <c r="AO57" s="262"/>
      <c r="AP57" s="262"/>
      <c r="AQ57" s="262"/>
      <c r="AR57" s="249">
        <f t="shared" si="3"/>
        <v>0</v>
      </c>
      <c r="AS57" s="249">
        <f t="shared" si="4"/>
        <v>1505</v>
      </c>
      <c r="AT57" s="249">
        <f t="shared" si="4"/>
        <v>0</v>
      </c>
      <c r="AU57" s="252">
        <f t="shared" si="1"/>
        <v>1505</v>
      </c>
      <c r="AV57" s="253">
        <f t="shared" si="5"/>
        <v>0</v>
      </c>
      <c r="AW57" s="253">
        <f t="shared" si="6"/>
        <v>0</v>
      </c>
      <c r="AX57" s="252">
        <f t="shared" si="7"/>
        <v>1505</v>
      </c>
      <c r="AY57" s="253">
        <f t="shared" si="8"/>
        <v>1505</v>
      </c>
      <c r="AZ57" s="253">
        <f t="shared" si="9"/>
        <v>1.5049999999999999</v>
      </c>
      <c r="BA57" s="253">
        <f t="shared" si="10"/>
        <v>1.5501499999999999</v>
      </c>
      <c r="BC57" s="253">
        <f t="shared" si="11"/>
        <v>1.5049999999999999</v>
      </c>
    </row>
    <row r="58" spans="3:55" x14ac:dyDescent="0.25">
      <c r="C58" s="268"/>
      <c r="D58" s="276"/>
      <c r="E58" s="273" t="s">
        <v>643</v>
      </c>
      <c r="F58" s="261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49">
        <f t="shared" si="3"/>
        <v>0</v>
      </c>
      <c r="AS58" s="249">
        <f t="shared" si="4"/>
        <v>0</v>
      </c>
      <c r="AT58" s="249">
        <f t="shared" si="4"/>
        <v>0</v>
      </c>
      <c r="AU58" s="252">
        <f t="shared" si="1"/>
        <v>0</v>
      </c>
      <c r="AV58" s="253">
        <f t="shared" si="5"/>
        <v>0</v>
      </c>
      <c r="AW58" s="253">
        <f t="shared" si="6"/>
        <v>0</v>
      </c>
      <c r="AX58" s="252">
        <f t="shared" si="7"/>
        <v>0</v>
      </c>
      <c r="AY58" s="253">
        <f t="shared" si="8"/>
        <v>0</v>
      </c>
      <c r="AZ58" s="253">
        <f t="shared" si="9"/>
        <v>0</v>
      </c>
      <c r="BA58" s="253">
        <f t="shared" si="10"/>
        <v>0</v>
      </c>
      <c r="BC58" s="253">
        <f t="shared" si="11"/>
        <v>0</v>
      </c>
    </row>
    <row r="59" spans="3:55" x14ac:dyDescent="0.25">
      <c r="C59" s="268"/>
      <c r="D59" s="276"/>
      <c r="E59" s="273" t="s">
        <v>644</v>
      </c>
      <c r="F59" s="261"/>
      <c r="G59" s="262"/>
      <c r="H59" s="262"/>
      <c r="I59" s="262"/>
      <c r="J59" s="262"/>
      <c r="K59" s="262"/>
      <c r="L59" s="262"/>
      <c r="M59" s="262"/>
      <c r="N59" s="262"/>
      <c r="O59" s="262">
        <f>'[1]Facturi si Arierate -31.03 2020'!H76+'[1]Facturi si Arierate -31.03 2020'!H85+'[1]Facturi si Arierate -31.03 2020'!H88</f>
        <v>4284</v>
      </c>
      <c r="P59" s="262"/>
      <c r="Q59" s="262">
        <f>'[1]Facturi si Arierate - 27.04.20'!H63+'[1]Facturi si Arierate - 27.04.20'!H65</f>
        <v>2856</v>
      </c>
      <c r="R59" s="262"/>
      <c r="S59" s="262"/>
      <c r="T59" s="262"/>
      <c r="U59" s="262"/>
      <c r="V59" s="262"/>
      <c r="W59" s="262">
        <f>'[1]Facturi si Arierate -30 iu 2020'!H262+'[1]Facturi si Arierate -30 iu 2020'!H263+'[1]Facturi si Arierate -30 iu 2020'!H264+'[1]Facturi si Arierate -30 iu 2020'!H267</f>
        <v>5712</v>
      </c>
      <c r="X59" s="262"/>
      <c r="Y59" s="262"/>
      <c r="Z59" s="262"/>
      <c r="AA59" s="262"/>
      <c r="AB59" s="262"/>
      <c r="AC59" s="262">
        <f>'[1]Facturi si Arierate -31.08 2020'!H531</f>
        <v>1428</v>
      </c>
      <c r="AD59" s="262"/>
      <c r="AE59" s="262"/>
      <c r="AF59" s="262">
        <f>'[1]Facturi si Arierate -05.10. 20'!H601</f>
        <v>1428</v>
      </c>
      <c r="AG59" s="262"/>
      <c r="AH59" s="262"/>
      <c r="AI59" s="262"/>
      <c r="AJ59" s="262">
        <f>'[1]Facturi si Arierate - 4.11.2020'!H699+'[1]Facturi si Arierate - 4.11.2020'!H769</f>
        <v>2856</v>
      </c>
      <c r="AK59" s="262"/>
      <c r="AL59" s="262"/>
      <c r="AM59" s="262"/>
      <c r="AN59" s="262"/>
      <c r="AO59" s="262"/>
      <c r="AP59" s="262"/>
      <c r="AQ59" s="262"/>
      <c r="AR59" s="249">
        <f t="shared" si="3"/>
        <v>11424</v>
      </c>
      <c r="AS59" s="249">
        <f t="shared" si="4"/>
        <v>2856</v>
      </c>
      <c r="AT59" s="249">
        <f t="shared" si="4"/>
        <v>0</v>
      </c>
      <c r="AU59" s="252">
        <f t="shared" si="1"/>
        <v>5712</v>
      </c>
      <c r="AV59" s="253">
        <f t="shared" si="5"/>
        <v>1142.4000000000001</v>
      </c>
      <c r="AW59" s="253">
        <f t="shared" si="6"/>
        <v>13708.800000000001</v>
      </c>
      <c r="AX59" s="252">
        <f t="shared" si="7"/>
        <v>2856</v>
      </c>
      <c r="AY59" s="253">
        <f t="shared" si="8"/>
        <v>16564.800000000003</v>
      </c>
      <c r="AZ59" s="253">
        <f t="shared" si="9"/>
        <v>16.564800000000002</v>
      </c>
      <c r="BA59" s="253">
        <f t="shared" si="10"/>
        <v>17.061744000000001</v>
      </c>
      <c r="BC59" s="253">
        <f t="shared" si="11"/>
        <v>2.8559999999999999</v>
      </c>
    </row>
    <row r="60" spans="3:55" x14ac:dyDescent="0.25">
      <c r="C60" s="268"/>
      <c r="D60" s="276"/>
      <c r="E60" s="273" t="s">
        <v>645</v>
      </c>
      <c r="F60" s="261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>
        <f>'[1]Facturi si Arierate -30 iu 2020'!H369+'[1]Facturi si Arierate -30 iu 2020'!H417</f>
        <v>3022.6</v>
      </c>
      <c r="X60" s="262"/>
      <c r="Y60" s="262"/>
      <c r="Z60" s="262">
        <f>'[1]Facturi si Arierate -04.08 2020'!H488</f>
        <v>1895.88</v>
      </c>
      <c r="AA60" s="262"/>
      <c r="AB60" s="262"/>
      <c r="AC60" s="262"/>
      <c r="AD60" s="262"/>
      <c r="AE60" s="262"/>
      <c r="AF60" s="262"/>
      <c r="AG60" s="262"/>
      <c r="AH60" s="262"/>
      <c r="AI60" s="262"/>
      <c r="AJ60" s="262">
        <f>'[1]Facturi si Arierate - 4.11.2020'!H791</f>
        <v>847.28</v>
      </c>
      <c r="AK60" s="262"/>
      <c r="AL60" s="262"/>
      <c r="AM60" s="262"/>
      <c r="AN60" s="262"/>
      <c r="AO60" s="262"/>
      <c r="AP60" s="262"/>
      <c r="AQ60" s="262"/>
      <c r="AR60" s="249">
        <f t="shared" si="3"/>
        <v>4918.4799999999996</v>
      </c>
      <c r="AS60" s="249">
        <f t="shared" si="4"/>
        <v>847.28</v>
      </c>
      <c r="AT60" s="249">
        <f t="shared" si="4"/>
        <v>0</v>
      </c>
      <c r="AU60" s="252">
        <f t="shared" si="1"/>
        <v>847.28</v>
      </c>
      <c r="AV60" s="253">
        <f t="shared" si="5"/>
        <v>491.84799999999996</v>
      </c>
      <c r="AW60" s="253">
        <f t="shared" si="6"/>
        <v>5902.1759999999995</v>
      </c>
      <c r="AX60" s="252">
        <f t="shared" si="7"/>
        <v>847.28</v>
      </c>
      <c r="AY60" s="253">
        <f t="shared" si="8"/>
        <v>6749.4559999999992</v>
      </c>
      <c r="AZ60" s="253">
        <f t="shared" si="9"/>
        <v>6.7494559999999995</v>
      </c>
      <c r="BA60" s="253">
        <f t="shared" si="10"/>
        <v>6.9519396799999997</v>
      </c>
      <c r="BC60" s="253">
        <f t="shared" si="11"/>
        <v>0.84727999999999992</v>
      </c>
    </row>
    <row r="61" spans="3:55" x14ac:dyDescent="0.25">
      <c r="C61" s="268"/>
      <c r="D61" s="276"/>
      <c r="E61" s="273" t="s">
        <v>646</v>
      </c>
      <c r="F61" s="261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49">
        <f t="shared" si="3"/>
        <v>0</v>
      </c>
      <c r="AS61" s="249">
        <f t="shared" si="4"/>
        <v>0</v>
      </c>
      <c r="AT61" s="249">
        <f t="shared" si="4"/>
        <v>0</v>
      </c>
      <c r="AU61" s="252">
        <f t="shared" si="1"/>
        <v>0</v>
      </c>
      <c r="AV61" s="253">
        <f t="shared" si="5"/>
        <v>0</v>
      </c>
      <c r="AW61" s="253">
        <f t="shared" si="6"/>
        <v>0</v>
      </c>
      <c r="AX61" s="252">
        <f t="shared" si="7"/>
        <v>0</v>
      </c>
      <c r="AY61" s="253">
        <f t="shared" si="8"/>
        <v>0</v>
      </c>
      <c r="AZ61" s="253">
        <f t="shared" si="9"/>
        <v>0</v>
      </c>
      <c r="BA61" s="253">
        <f t="shared" si="10"/>
        <v>0</v>
      </c>
      <c r="BC61" s="253">
        <f t="shared" si="11"/>
        <v>0</v>
      </c>
    </row>
    <row r="62" spans="3:55" x14ac:dyDescent="0.25">
      <c r="C62" s="268"/>
      <c r="D62" s="276"/>
      <c r="E62" s="273" t="s">
        <v>647</v>
      </c>
      <c r="F62" s="261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49">
        <f t="shared" si="3"/>
        <v>0</v>
      </c>
      <c r="AS62" s="249">
        <f t="shared" si="4"/>
        <v>0</v>
      </c>
      <c r="AT62" s="249">
        <f t="shared" si="4"/>
        <v>0</v>
      </c>
      <c r="AU62" s="252">
        <f t="shared" si="1"/>
        <v>0</v>
      </c>
      <c r="AV62" s="253">
        <f t="shared" si="5"/>
        <v>0</v>
      </c>
      <c r="AW62" s="253">
        <f t="shared" si="6"/>
        <v>0</v>
      </c>
      <c r="AX62" s="252">
        <f t="shared" si="7"/>
        <v>0</v>
      </c>
      <c r="AY62" s="253">
        <f t="shared" si="8"/>
        <v>0</v>
      </c>
      <c r="AZ62" s="253">
        <f t="shared" si="9"/>
        <v>0</v>
      </c>
      <c r="BA62" s="253">
        <f t="shared" si="10"/>
        <v>0</v>
      </c>
      <c r="BC62" s="253">
        <f t="shared" si="11"/>
        <v>0</v>
      </c>
    </row>
    <row r="63" spans="3:55" x14ac:dyDescent="0.25">
      <c r="C63" s="268"/>
      <c r="D63" s="276"/>
      <c r="E63" s="273" t="s">
        <v>648</v>
      </c>
      <c r="F63" s="261"/>
      <c r="G63" s="262"/>
      <c r="H63" s="262"/>
      <c r="I63" s="262"/>
      <c r="J63" s="262"/>
      <c r="K63" s="262"/>
      <c r="L63" s="262"/>
      <c r="M63" s="262"/>
      <c r="N63" s="262"/>
      <c r="O63" s="262">
        <f>'[1]Facturi si Arierate -31.03 2020'!H151</f>
        <v>299.88</v>
      </c>
      <c r="P63" s="262"/>
      <c r="Q63" s="262">
        <f>'[1]Facturi si Arierate - 27.04.20'!H101</f>
        <v>299.88</v>
      </c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49">
        <f t="shared" si="3"/>
        <v>299.88</v>
      </c>
      <c r="AS63" s="249">
        <f t="shared" si="4"/>
        <v>0</v>
      </c>
      <c r="AT63" s="249">
        <f t="shared" si="4"/>
        <v>0</v>
      </c>
      <c r="AU63" s="252">
        <f t="shared" si="1"/>
        <v>0</v>
      </c>
      <c r="AV63" s="253">
        <f t="shared" si="5"/>
        <v>29.988</v>
      </c>
      <c r="AW63" s="253">
        <f t="shared" si="6"/>
        <v>359.85599999999999</v>
      </c>
      <c r="AX63" s="252">
        <f t="shared" si="7"/>
        <v>0</v>
      </c>
      <c r="AY63" s="253">
        <f t="shared" si="8"/>
        <v>359.85599999999999</v>
      </c>
      <c r="AZ63" s="253">
        <f t="shared" si="9"/>
        <v>0.35985600000000001</v>
      </c>
      <c r="BA63" s="253">
        <f t="shared" si="10"/>
        <v>0.37065168000000004</v>
      </c>
      <c r="BC63" s="253">
        <f t="shared" si="11"/>
        <v>0</v>
      </c>
    </row>
    <row r="64" spans="3:55" x14ac:dyDescent="0.25">
      <c r="C64" s="268"/>
      <c r="D64" s="276"/>
      <c r="E64" s="273" t="s">
        <v>602</v>
      </c>
      <c r="F64" s="261"/>
      <c r="G64" s="262"/>
      <c r="H64" s="262"/>
      <c r="I64" s="262"/>
      <c r="J64" s="262"/>
      <c r="K64" s="262">
        <f>'[1]Facturi si Arierate -04.03.20'!H35+'[1]Facturi si Arierate -04.03.20'!H40+'[1]Facturi si Arierate -04.03.20'!H43+'[1]Facturi si Arierate -04.03.20'!H53+'[1]Facturi si Arierate -04.03.20'!H56+'[1]Facturi si Arierate -04.03.20'!H65+'[1]Facturi si Arierate -04.03.20'!H68</f>
        <v>34542.75</v>
      </c>
      <c r="L64" s="262"/>
      <c r="M64" s="262"/>
      <c r="N64" s="262"/>
      <c r="O64" s="262"/>
      <c r="P64" s="262"/>
      <c r="Q64" s="262"/>
      <c r="R64" s="264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49">
        <f t="shared" si="3"/>
        <v>34542.75</v>
      </c>
      <c r="AS64" s="249">
        <f t="shared" si="4"/>
        <v>0</v>
      </c>
      <c r="AT64" s="249">
        <f t="shared" si="4"/>
        <v>0</v>
      </c>
      <c r="AU64" s="252">
        <f t="shared" si="1"/>
        <v>0</v>
      </c>
      <c r="AV64" s="253">
        <f t="shared" si="5"/>
        <v>3454.2750000000001</v>
      </c>
      <c r="AW64" s="253">
        <f t="shared" si="6"/>
        <v>41451.300000000003</v>
      </c>
      <c r="AX64" s="252">
        <f t="shared" si="7"/>
        <v>0</v>
      </c>
      <c r="AY64" s="253">
        <f t="shared" si="8"/>
        <v>41451.300000000003</v>
      </c>
      <c r="AZ64" s="253">
        <f t="shared" si="9"/>
        <v>41.451300000000003</v>
      </c>
      <c r="BA64" s="253">
        <f t="shared" si="10"/>
        <v>42.694839000000002</v>
      </c>
      <c r="BC64" s="253">
        <f t="shared" si="11"/>
        <v>0</v>
      </c>
    </row>
    <row r="65" spans="2:55" x14ac:dyDescent="0.25">
      <c r="C65" s="268"/>
      <c r="D65" s="276"/>
      <c r="E65" s="273" t="s">
        <v>649</v>
      </c>
      <c r="F65" s="261"/>
      <c r="G65" s="262"/>
      <c r="H65" s="262"/>
      <c r="I65" s="262"/>
      <c r="J65" s="262"/>
      <c r="K65" s="262"/>
      <c r="L65" s="262"/>
      <c r="M65" s="262"/>
      <c r="N65" s="262"/>
      <c r="O65" s="262">
        <f>'[1]Facturi si Arierate -31.03 2020'!H34+'[1]Facturi si Arierate -31.03 2020'!H46+'[1]Facturi si Arierate -31.03 2020'!H91+'[1]Facturi si Arierate -31.03 2020'!H170+'[1]Facturi si Arierate -31.03 2020'!H181+'[1]Facturi si Arierate -31.03 2020'!H183+'[1]Facturi si Arierate -31.03 2020'!H227+'[1]Facturi si Arierate -31.03 2020'!H264+'[1]Facturi si Arierate -31.03 2020'!H267+'[1]Facturi si Arierate -31.03 2020'!H271</f>
        <v>8186.85</v>
      </c>
      <c r="P65" s="262"/>
      <c r="Q65" s="262">
        <f>'[1]Facturi si Arierate - 27.04.20'!H45+'[1]Facturi si Arierate - 27.04.20'!H34+'[1]Facturi si Arierate - 27.04.20'!H160+'[1]Facturi si Arierate - 27.04.20'!H162+'[1]Facturi si Arierate - 27.04.20'!H169</f>
        <v>3167.31</v>
      </c>
      <c r="R65" s="262"/>
      <c r="S65" s="262"/>
      <c r="T65" s="262"/>
      <c r="U65" s="262"/>
      <c r="V65" s="262"/>
      <c r="W65" s="262">
        <f>'[1]Facturi si Arierate -30 iu 2020'!H276+'[1]Facturi si Arierate -30 iu 2020'!H277+'[1]Facturi si Arierate -30 iu 2020'!H381</f>
        <v>3390.74</v>
      </c>
      <c r="X65" s="262"/>
      <c r="Y65" s="262"/>
      <c r="Z65" s="262"/>
      <c r="AA65" s="262"/>
      <c r="AB65" s="262"/>
      <c r="AC65" s="262">
        <f>'[1]Facturi si Arierate -31.08 2020'!H506+'[1]Facturi si Arierate -31.08 2020'!H507+'[1]Facturi si Arierate -31.08 2020'!H533</f>
        <v>11424</v>
      </c>
      <c r="AD65" s="262"/>
      <c r="AE65" s="262"/>
      <c r="AF65" s="262">
        <f>'[1]Facturi si Arierate -05.10. 20'!H556+'[1]Facturi si Arierate -05.10. 20'!H575+'[1]Facturi si Arierate -05.10. 20'!H582+'[1]Facturi si Arierate -05.10. 20'!H615+'[1]Facturi si Arierate -05.10. 20'!H641</f>
        <v>5882.2099999999991</v>
      </c>
      <c r="AG65" s="262">
        <v>102124.28</v>
      </c>
      <c r="AH65" s="262"/>
      <c r="AI65" s="262">
        <v>61500</v>
      </c>
      <c r="AJ65" s="262">
        <f>'[1]Facturi si Arierate - 4.11.2020'!H625+'[1]Facturi si Arierate - 4.11.2020'!H643+'[1]Facturi si Arierate - 4.11.2020'!H652+'[1]Facturi si Arierate - 4.11.2020'!H660+'[1]Facturi si Arierate - 4.11.2020'!H673+'[1]Facturi si Arierate - 4.11.2020'!H680+'[1]Facturi si Arierate - 4.11.2020'!H707+'[1]Facturi si Arierate - 4.11.2020'!H725+'[1]Facturi si Arierate - 4.11.2020'!H783+'[1]Facturi si Arierate - 4.11.2020'!H789+'[1]Facturi si Arierate - 4.11.2020'!H785</f>
        <v>10494.759999999998</v>
      </c>
      <c r="AK65" s="262"/>
      <c r="AL65" s="262"/>
      <c r="AM65" s="262"/>
      <c r="AN65" s="262"/>
      <c r="AO65" s="262"/>
      <c r="AP65" s="262"/>
      <c r="AQ65" s="262"/>
      <c r="AR65" s="249">
        <f t="shared" si="3"/>
        <v>85364.26</v>
      </c>
      <c r="AS65" s="249">
        <f t="shared" si="4"/>
        <v>10494.759999999998</v>
      </c>
      <c r="AT65" s="249">
        <f t="shared" si="4"/>
        <v>0</v>
      </c>
      <c r="AU65" s="252">
        <f t="shared" si="1"/>
        <v>89300.969999999987</v>
      </c>
      <c r="AV65" s="253">
        <f t="shared" si="5"/>
        <v>8536.4259999999995</v>
      </c>
      <c r="AW65" s="253">
        <f t="shared" si="6"/>
        <v>102437.11199999999</v>
      </c>
      <c r="AX65" s="252">
        <f t="shared" si="7"/>
        <v>10494.759999999998</v>
      </c>
      <c r="AY65" s="253">
        <f t="shared" si="8"/>
        <v>112931.87199999999</v>
      </c>
      <c r="AZ65" s="253">
        <f t="shared" si="9"/>
        <v>112.93187199999998</v>
      </c>
      <c r="BA65" s="253">
        <f t="shared" si="10"/>
        <v>116.31982815999999</v>
      </c>
      <c r="BC65" s="253">
        <f t="shared" si="11"/>
        <v>10.494759999999998</v>
      </c>
    </row>
    <row r="66" spans="2:55" x14ac:dyDescent="0.25">
      <c r="C66" s="268"/>
      <c r="D66" s="276"/>
      <c r="E66" s="273" t="s">
        <v>650</v>
      </c>
      <c r="F66" s="261"/>
      <c r="G66" s="262"/>
      <c r="H66" s="262"/>
      <c r="I66" s="262"/>
      <c r="J66" s="262"/>
      <c r="K66" s="262"/>
      <c r="L66" s="262"/>
      <c r="M66" s="262"/>
      <c r="N66" s="262">
        <f>'[1]Facturi si Arierate - 13.04.20'!H55+'[1]Facturi si Arierate - 13.04.20'!H57+'[1]Facturi si Arierate - 13.04.20'!H64+'[1]Facturi si Arierate - 13.04.20'!H68+'[1]Facturi si Arierate - 13.04.20'!H110+'[1]Facturi si Arierate - 13.04.20'!H302+'[1]Facturi si Arierate - 13.04.20'!H307</f>
        <v>4985.9699999999993</v>
      </c>
      <c r="O66" s="262">
        <f>'[1]Facturi si Arierate -31.03 2020'!H93+'[1]Facturi si Arierate -31.03 2020'!H101+'[1]Facturi si Arierate -31.03 2020'!H218+'[1]Facturi si Arierate -31.03 2020'!H187</f>
        <v>4447.8099999999995</v>
      </c>
      <c r="P66" s="262"/>
      <c r="Q66" s="262">
        <f>'[1]Facturi si Arierate - 27.04.20'!H76+'[1]Facturi si Arierate - 27.04.20'!H85+'[1]Facturi si Arierate - 27.04.20'!H88+'[1]Facturi si Arierate - 27.04.20'!H90+'[1]Facturi si Arierate - 27.04.20'!H91+'[1]Facturi si Arierate - 27.04.20'!H97+'[1]Facturi si Arierate - 27.04.20'!H115+'[1]Facturi si Arierate - 27.04.20'!H122</f>
        <v>10530.09</v>
      </c>
      <c r="R66" s="262"/>
      <c r="S66" s="262"/>
      <c r="T66" s="262"/>
      <c r="U66" s="262"/>
      <c r="V66" s="262"/>
      <c r="W66" s="262">
        <f>'[1]Facturi si Arierate -30 iu 2020'!H303+'[1]Facturi si Arierate -30 iu 2020'!H328+'[1]Facturi si Arierate -30 iu 2020'!H350+'[1]Facturi si Arierate -30 iu 2020'!H386+'[1]Facturi si Arierate -30 iu 2020'!H429</f>
        <v>3913.1</v>
      </c>
      <c r="X66" s="262"/>
      <c r="Y66" s="262"/>
      <c r="Z66" s="262"/>
      <c r="AA66" s="262"/>
      <c r="AB66" s="262"/>
      <c r="AC66" s="262"/>
      <c r="AD66" s="262"/>
      <c r="AE66" s="262"/>
      <c r="AF66" s="262">
        <f>'[1]Facturi si Arierate -05.10. 20'!H645+'[1]Facturi si Arierate -05.10. 20'!H602+'[1]Facturi si Arierate -05.10. 20'!H618+'[1]Facturi si Arierate -05.10. 20'!H621</f>
        <v>16630.099999999999</v>
      </c>
      <c r="AG66" s="262"/>
      <c r="AH66" s="262"/>
      <c r="AI66" s="262"/>
      <c r="AJ66" s="262">
        <f>'[1]Facturi si Arierate - 4.11.2020'!H648+'[1]Facturi si Arierate - 4.11.2020'!H651+'[1]Facturi si Arierate - 4.11.2020'!H675+'[1]Facturi si Arierate - 4.11.2020'!H676+'[1]Facturi si Arierate - 4.11.2020'!H677+'[1]Facturi si Arierate - 4.11.2020'!H679+'[1]Facturi si Arierate - 4.11.2020'!H695+'[1]Facturi si Arierate - 4.11.2020'!H714+'[1]Facturi si Arierate - 4.11.2020'!H736</f>
        <v>24358.58</v>
      </c>
      <c r="AK66" s="262"/>
      <c r="AL66" s="262"/>
      <c r="AM66" s="262"/>
      <c r="AN66" s="262"/>
      <c r="AO66" s="262"/>
      <c r="AP66" s="262"/>
      <c r="AQ66" s="262"/>
      <c r="AR66" s="249">
        <f t="shared" si="3"/>
        <v>36059.259999999995</v>
      </c>
      <c r="AS66" s="249">
        <f t="shared" si="4"/>
        <v>24358.58</v>
      </c>
      <c r="AT66" s="249">
        <f t="shared" si="4"/>
        <v>0</v>
      </c>
      <c r="AU66" s="252">
        <f t="shared" si="1"/>
        <v>40988.68</v>
      </c>
      <c r="AV66" s="253">
        <f t="shared" si="5"/>
        <v>3605.9259999999995</v>
      </c>
      <c r="AW66" s="253">
        <f t="shared" si="6"/>
        <v>43271.111999999994</v>
      </c>
      <c r="AX66" s="252">
        <f t="shared" si="7"/>
        <v>24358.58</v>
      </c>
      <c r="AY66" s="253">
        <f t="shared" si="8"/>
        <v>67629.691999999995</v>
      </c>
      <c r="AZ66" s="253">
        <f t="shared" si="9"/>
        <v>67.629691999999991</v>
      </c>
      <c r="BA66" s="253">
        <f t="shared" si="10"/>
        <v>69.658582759999987</v>
      </c>
      <c r="BC66" s="253">
        <f t="shared" si="11"/>
        <v>24.358580000000003</v>
      </c>
    </row>
    <row r="67" spans="2:55" s="277" customFormat="1" x14ac:dyDescent="0.25">
      <c r="C67" s="470" t="s">
        <v>114</v>
      </c>
      <c r="D67" s="471"/>
      <c r="E67" s="278"/>
      <c r="F67" s="255" t="s">
        <v>115</v>
      </c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>
        <f>'[1]Facturi si Arierate -30 iu 2020'!H475</f>
        <v>420</v>
      </c>
      <c r="X67" s="259"/>
      <c r="Y67" s="259"/>
      <c r="Z67" s="259"/>
      <c r="AA67" s="259"/>
      <c r="AB67" s="259"/>
      <c r="AC67" s="259"/>
      <c r="AD67" s="259"/>
      <c r="AE67" s="259"/>
      <c r="AF67" s="259">
        <f>'[1]Facturi si Arierate -05.10. 20'!H620</f>
        <v>200</v>
      </c>
      <c r="AG67" s="259">
        <f>'[1]Facturi si Arierate -05.10. 20'!H686</f>
        <v>600</v>
      </c>
      <c r="AH67" s="259"/>
      <c r="AI67" s="259"/>
      <c r="AJ67" s="259">
        <f>'[1]Facturi si Arierate - 4.11.2020'!H658</f>
        <v>600</v>
      </c>
      <c r="AK67" s="259"/>
      <c r="AL67" s="259"/>
      <c r="AM67" s="259"/>
      <c r="AN67" s="259"/>
      <c r="AO67" s="259"/>
      <c r="AP67" s="259"/>
      <c r="AQ67" s="259"/>
      <c r="AR67" s="249">
        <f t="shared" si="3"/>
        <v>620</v>
      </c>
      <c r="AS67" s="249">
        <f t="shared" si="4"/>
        <v>600</v>
      </c>
      <c r="AT67" s="249">
        <f t="shared" si="4"/>
        <v>0</v>
      </c>
      <c r="AU67" s="252">
        <f t="shared" si="1"/>
        <v>800</v>
      </c>
      <c r="AV67" s="253">
        <f t="shared" si="5"/>
        <v>62</v>
      </c>
      <c r="AW67" s="253">
        <f t="shared" si="6"/>
        <v>744</v>
      </c>
      <c r="AX67" s="252">
        <f t="shared" si="7"/>
        <v>600</v>
      </c>
      <c r="AY67" s="253">
        <f t="shared" si="8"/>
        <v>1344</v>
      </c>
      <c r="AZ67" s="253">
        <f t="shared" si="9"/>
        <v>1.3440000000000001</v>
      </c>
      <c r="BA67" s="253">
        <f t="shared" si="10"/>
        <v>1.3843200000000002</v>
      </c>
      <c r="BC67" s="253">
        <f t="shared" si="11"/>
        <v>0.6</v>
      </c>
    </row>
    <row r="68" spans="2:55" x14ac:dyDescent="0.25">
      <c r="B68" s="249">
        <f>SUM(B69:B76)</f>
        <v>70</v>
      </c>
      <c r="C68" s="453" t="s">
        <v>122</v>
      </c>
      <c r="D68" s="454"/>
      <c r="E68" s="254"/>
      <c r="F68" s="255" t="s">
        <v>123</v>
      </c>
      <c r="G68" s="249">
        <f t="shared" ref="G68:AQ68" si="16">G69+G72+G76</f>
        <v>0</v>
      </c>
      <c r="H68" s="249">
        <f t="shared" si="16"/>
        <v>1130.5</v>
      </c>
      <c r="I68" s="249">
        <f t="shared" si="16"/>
        <v>0</v>
      </c>
      <c r="J68" s="249">
        <f t="shared" si="16"/>
        <v>0</v>
      </c>
      <c r="K68" s="249">
        <f t="shared" si="16"/>
        <v>9817.32</v>
      </c>
      <c r="L68" s="249">
        <f t="shared" si="16"/>
        <v>0</v>
      </c>
      <c r="M68" s="249">
        <f t="shared" si="16"/>
        <v>0</v>
      </c>
      <c r="N68" s="249">
        <f t="shared" si="16"/>
        <v>4812.93</v>
      </c>
      <c r="O68" s="249">
        <f t="shared" si="16"/>
        <v>0</v>
      </c>
      <c r="P68" s="249">
        <f t="shared" si="16"/>
        <v>400</v>
      </c>
      <c r="Q68" s="249">
        <f t="shared" si="16"/>
        <v>11446.59</v>
      </c>
      <c r="R68" s="249">
        <f t="shared" si="16"/>
        <v>0</v>
      </c>
      <c r="S68" s="249">
        <f t="shared" si="16"/>
        <v>0</v>
      </c>
      <c r="T68" s="249">
        <f t="shared" si="16"/>
        <v>0</v>
      </c>
      <c r="U68" s="249">
        <f t="shared" si="16"/>
        <v>0</v>
      </c>
      <c r="V68" s="249">
        <f t="shared" si="16"/>
        <v>0</v>
      </c>
      <c r="W68" s="249">
        <f t="shared" si="16"/>
        <v>9653.98</v>
      </c>
      <c r="X68" s="249">
        <f t="shared" si="16"/>
        <v>0</v>
      </c>
      <c r="Y68" s="249">
        <f t="shared" si="16"/>
        <v>0</v>
      </c>
      <c r="Z68" s="249">
        <f t="shared" si="16"/>
        <v>1666</v>
      </c>
      <c r="AA68" s="249">
        <f t="shared" si="16"/>
        <v>0</v>
      </c>
      <c r="AB68" s="249">
        <f t="shared" si="16"/>
        <v>0</v>
      </c>
      <c r="AC68" s="249">
        <f t="shared" si="16"/>
        <v>3418.2599999999998</v>
      </c>
      <c r="AD68" s="249">
        <f t="shared" si="16"/>
        <v>0</v>
      </c>
      <c r="AE68" s="249">
        <f t="shared" si="16"/>
        <v>0</v>
      </c>
      <c r="AF68" s="249">
        <f t="shared" si="16"/>
        <v>11670.509999999998</v>
      </c>
      <c r="AG68" s="249">
        <f t="shared" si="16"/>
        <v>25513.02</v>
      </c>
      <c r="AH68" s="249">
        <f t="shared" si="16"/>
        <v>0</v>
      </c>
      <c r="AI68" s="249">
        <f t="shared" si="16"/>
        <v>0</v>
      </c>
      <c r="AJ68" s="249">
        <f t="shared" si="16"/>
        <v>45789.770000000004</v>
      </c>
      <c r="AK68" s="249">
        <f t="shared" si="16"/>
        <v>0</v>
      </c>
      <c r="AL68" s="249">
        <f t="shared" si="16"/>
        <v>0</v>
      </c>
      <c r="AM68" s="249">
        <f t="shared" si="16"/>
        <v>0</v>
      </c>
      <c r="AN68" s="249">
        <f t="shared" si="16"/>
        <v>0</v>
      </c>
      <c r="AO68" s="249">
        <f t="shared" si="16"/>
        <v>0</v>
      </c>
      <c r="AP68" s="249">
        <f t="shared" si="16"/>
        <v>0</v>
      </c>
      <c r="AQ68" s="249">
        <f t="shared" si="16"/>
        <v>0</v>
      </c>
      <c r="AR68" s="249">
        <f t="shared" si="3"/>
        <v>53616.09</v>
      </c>
      <c r="AS68" s="249">
        <f t="shared" si="4"/>
        <v>45789.770000000004</v>
      </c>
      <c r="AT68" s="249">
        <f t="shared" si="4"/>
        <v>0</v>
      </c>
      <c r="AU68" s="252">
        <f t="shared" si="1"/>
        <v>60878.54</v>
      </c>
      <c r="AV68" s="253">
        <f t="shared" si="5"/>
        <v>5361.6089999999995</v>
      </c>
      <c r="AW68" s="253">
        <f t="shared" si="6"/>
        <v>64339.30799999999</v>
      </c>
      <c r="AX68" s="252">
        <f t="shared" si="7"/>
        <v>45789.770000000004</v>
      </c>
      <c r="AY68" s="253">
        <f t="shared" si="8"/>
        <v>110129.07799999999</v>
      </c>
      <c r="AZ68" s="253">
        <f t="shared" si="9"/>
        <v>110.12907799999999</v>
      </c>
      <c r="BA68" s="253">
        <f t="shared" si="10"/>
        <v>113.43295033999999</v>
      </c>
      <c r="BC68" s="253">
        <f t="shared" si="11"/>
        <v>45.789770000000004</v>
      </c>
    </row>
    <row r="69" spans="2:55" x14ac:dyDescent="0.25">
      <c r="B69" s="234">
        <v>30</v>
      </c>
      <c r="C69" s="256"/>
      <c r="D69" s="257" t="s">
        <v>124</v>
      </c>
      <c r="E69" s="275"/>
      <c r="F69" s="258" t="s">
        <v>125</v>
      </c>
      <c r="G69" s="259">
        <f t="shared" ref="G69:AQ69" si="17">SUM(G70:G71)</f>
        <v>0</v>
      </c>
      <c r="H69" s="259">
        <f t="shared" si="17"/>
        <v>0</v>
      </c>
      <c r="I69" s="259">
        <f t="shared" si="17"/>
        <v>0</v>
      </c>
      <c r="J69" s="259">
        <f t="shared" si="17"/>
        <v>0</v>
      </c>
      <c r="K69" s="259">
        <f t="shared" si="17"/>
        <v>593.9</v>
      </c>
      <c r="L69" s="259">
        <f t="shared" si="17"/>
        <v>0</v>
      </c>
      <c r="M69" s="259">
        <f t="shared" si="17"/>
        <v>0</v>
      </c>
      <c r="N69" s="259">
        <f t="shared" si="17"/>
        <v>0</v>
      </c>
      <c r="O69" s="259">
        <f t="shared" si="17"/>
        <v>0</v>
      </c>
      <c r="P69" s="259">
        <f t="shared" si="17"/>
        <v>0</v>
      </c>
      <c r="Q69" s="259">
        <f t="shared" si="17"/>
        <v>1064</v>
      </c>
      <c r="R69" s="259">
        <f t="shared" si="17"/>
        <v>0</v>
      </c>
      <c r="S69" s="259">
        <f t="shared" si="17"/>
        <v>0</v>
      </c>
      <c r="T69" s="259">
        <f t="shared" si="17"/>
        <v>0</v>
      </c>
      <c r="U69" s="259">
        <f t="shared" si="17"/>
        <v>0</v>
      </c>
      <c r="V69" s="259">
        <f t="shared" si="17"/>
        <v>0</v>
      </c>
      <c r="W69" s="259">
        <f t="shared" si="17"/>
        <v>502.82</v>
      </c>
      <c r="X69" s="259">
        <f t="shared" si="17"/>
        <v>0</v>
      </c>
      <c r="Y69" s="259">
        <f t="shared" si="17"/>
        <v>0</v>
      </c>
      <c r="Z69" s="259">
        <f t="shared" si="17"/>
        <v>0</v>
      </c>
      <c r="AA69" s="259">
        <f t="shared" si="17"/>
        <v>0</v>
      </c>
      <c r="AB69" s="259">
        <f t="shared" si="17"/>
        <v>0</v>
      </c>
      <c r="AC69" s="259">
        <f t="shared" si="17"/>
        <v>0</v>
      </c>
      <c r="AD69" s="259">
        <f t="shared" si="17"/>
        <v>0</v>
      </c>
      <c r="AE69" s="259">
        <f t="shared" si="17"/>
        <v>0</v>
      </c>
      <c r="AF69" s="259">
        <f t="shared" si="17"/>
        <v>1523.01</v>
      </c>
      <c r="AG69" s="259">
        <f t="shared" si="17"/>
        <v>217.46</v>
      </c>
      <c r="AH69" s="259">
        <f t="shared" si="17"/>
        <v>0</v>
      </c>
      <c r="AI69" s="259">
        <f t="shared" si="17"/>
        <v>0</v>
      </c>
      <c r="AJ69" s="259">
        <f t="shared" si="17"/>
        <v>1448.97</v>
      </c>
      <c r="AK69" s="259">
        <f t="shared" si="17"/>
        <v>0</v>
      </c>
      <c r="AL69" s="259">
        <f t="shared" si="17"/>
        <v>0</v>
      </c>
      <c r="AM69" s="259">
        <f t="shared" si="17"/>
        <v>0</v>
      </c>
      <c r="AN69" s="259">
        <f t="shared" si="17"/>
        <v>0</v>
      </c>
      <c r="AO69" s="259">
        <f t="shared" si="17"/>
        <v>0</v>
      </c>
      <c r="AP69" s="259">
        <f t="shared" si="17"/>
        <v>0</v>
      </c>
      <c r="AQ69" s="259">
        <f t="shared" si="17"/>
        <v>0</v>
      </c>
      <c r="AR69" s="249">
        <f t="shared" si="3"/>
        <v>3683.7300000000005</v>
      </c>
      <c r="AS69" s="249">
        <f t="shared" si="4"/>
        <v>1448.97</v>
      </c>
      <c r="AT69" s="249">
        <f t="shared" si="4"/>
        <v>0</v>
      </c>
      <c r="AU69" s="252">
        <f t="shared" ref="AU69:AU114" si="18">AC69+AF69+AI69+AJ69</f>
        <v>2971.98</v>
      </c>
      <c r="AV69" s="253">
        <f t="shared" si="5"/>
        <v>368.37300000000005</v>
      </c>
      <c r="AW69" s="253">
        <f t="shared" si="6"/>
        <v>4420.4760000000006</v>
      </c>
      <c r="AX69" s="252">
        <f t="shared" si="7"/>
        <v>1448.97</v>
      </c>
      <c r="AY69" s="253">
        <f t="shared" si="8"/>
        <v>5869.4460000000008</v>
      </c>
      <c r="AZ69" s="253">
        <f t="shared" si="9"/>
        <v>5.8694460000000008</v>
      </c>
      <c r="BA69" s="253">
        <f t="shared" si="10"/>
        <v>6.0455293800000014</v>
      </c>
      <c r="BC69" s="253">
        <f t="shared" si="11"/>
        <v>1.4489700000000001</v>
      </c>
    </row>
    <row r="70" spans="2:55" x14ac:dyDescent="0.25">
      <c r="C70" s="256"/>
      <c r="D70" s="260"/>
      <c r="E70" s="273" t="s">
        <v>651</v>
      </c>
      <c r="F70" s="258" t="s">
        <v>125</v>
      </c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>
        <f>'[1]Facturi si Arierate - 27.04.20'!H111</f>
        <v>1064</v>
      </c>
      <c r="R70" s="259"/>
      <c r="S70" s="259"/>
      <c r="T70" s="259"/>
      <c r="U70" s="259"/>
      <c r="V70" s="259"/>
      <c r="W70" s="259">
        <f>'[1]Facturi si Arierate -30 iu 2020'!H215+'[1]Facturi si Arierate -30 iu 2020'!H235+'[1]Facturi si Arierate -30 iu 2020'!H305</f>
        <v>502.82</v>
      </c>
      <c r="X70" s="259"/>
      <c r="Y70" s="259"/>
      <c r="Z70" s="259"/>
      <c r="AA70" s="259"/>
      <c r="AB70" s="259"/>
      <c r="AC70" s="259"/>
      <c r="AD70" s="259"/>
      <c r="AE70" s="259"/>
      <c r="AF70" s="259">
        <f>'[1]Facturi si Arierate -05.10. 20'!H562+'[1]Facturi si Arierate -05.10. 20'!H604+'[1]Facturi si Arierate -05.10. 20'!H611</f>
        <v>1523.01</v>
      </c>
      <c r="AG70" s="259">
        <f>'[1]Facturi si Arierate -05.10. 20'!H679</f>
        <v>217.46</v>
      </c>
      <c r="AH70" s="259"/>
      <c r="AI70" s="259"/>
      <c r="AJ70" s="259">
        <f>'[1]Facturi si Arierate - 4.11.2020'!H700+'[1]Facturi si Arierate - 4.11.2020'!H781+'[1]Facturi si Arierate - 4.11.2020'!H818+'[1]Facturi si Arierate - 4.11.2020'!H823</f>
        <v>1448.97</v>
      </c>
      <c r="AK70" s="259"/>
      <c r="AL70" s="259"/>
      <c r="AM70" s="259"/>
      <c r="AN70" s="259"/>
      <c r="AO70" s="259"/>
      <c r="AP70" s="259"/>
      <c r="AQ70" s="259"/>
      <c r="AR70" s="249">
        <f t="shared" ref="AR70:AR114" si="19">G70+H70+K70+N70+Q70+W70+Z70+AC70+AF70+AI70</f>
        <v>3089.83</v>
      </c>
      <c r="AS70" s="249">
        <f t="shared" ref="AS70:AT114" si="20">AJ70</f>
        <v>1448.97</v>
      </c>
      <c r="AT70" s="249">
        <f t="shared" si="20"/>
        <v>0</v>
      </c>
      <c r="AU70" s="252">
        <f t="shared" si="18"/>
        <v>2971.98</v>
      </c>
      <c r="AV70" s="253">
        <f t="shared" ref="AV70:AV114" si="21">AR70/10</f>
        <v>308.983</v>
      </c>
      <c r="AW70" s="253">
        <f t="shared" ref="AW70:AW114" si="22">AV70*12</f>
        <v>3707.7960000000003</v>
      </c>
      <c r="AX70" s="252">
        <f t="shared" ref="AX70:AX114" si="23">AS70</f>
        <v>1448.97</v>
      </c>
      <c r="AY70" s="253">
        <f t="shared" ref="AY70:AY106" si="24">AW70+AX70</f>
        <v>5156.7660000000005</v>
      </c>
      <c r="AZ70" s="253">
        <f t="shared" ref="AZ70:AZ114" si="25">AY70/1000</f>
        <v>5.1567660000000002</v>
      </c>
      <c r="BA70" s="253">
        <f t="shared" ref="BA70:BA114" si="26">AZ70*1.03</f>
        <v>5.3114689799999999</v>
      </c>
      <c r="BC70" s="253">
        <f t="shared" ref="BC70:BC106" si="27">AX70/1000</f>
        <v>1.4489700000000001</v>
      </c>
    </row>
    <row r="71" spans="2:55" x14ac:dyDescent="0.25">
      <c r="C71" s="256"/>
      <c r="D71" s="260"/>
      <c r="E71" s="273" t="s">
        <v>602</v>
      </c>
      <c r="F71" s="258" t="s">
        <v>125</v>
      </c>
      <c r="G71" s="259"/>
      <c r="H71" s="259"/>
      <c r="I71" s="259"/>
      <c r="J71" s="259"/>
      <c r="K71" s="259">
        <f>'[1]Facturi si Arierate -25.02 2020'!H90</f>
        <v>593.9</v>
      </c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49">
        <f t="shared" si="19"/>
        <v>593.9</v>
      </c>
      <c r="AS71" s="249">
        <f t="shared" si="20"/>
        <v>0</v>
      </c>
      <c r="AT71" s="249">
        <f t="shared" si="20"/>
        <v>0</v>
      </c>
      <c r="AU71" s="252">
        <f t="shared" si="18"/>
        <v>0</v>
      </c>
      <c r="AV71" s="253">
        <f t="shared" si="21"/>
        <v>59.39</v>
      </c>
      <c r="AW71" s="253">
        <f t="shared" si="22"/>
        <v>712.68000000000006</v>
      </c>
      <c r="AX71" s="252">
        <f t="shared" si="23"/>
        <v>0</v>
      </c>
      <c r="AY71" s="253">
        <f t="shared" si="24"/>
        <v>712.68000000000006</v>
      </c>
      <c r="AZ71" s="253">
        <f t="shared" si="25"/>
        <v>0.71268000000000009</v>
      </c>
      <c r="BA71" s="253">
        <f t="shared" si="26"/>
        <v>0.73406040000000017</v>
      </c>
      <c r="BC71" s="253">
        <f t="shared" si="27"/>
        <v>0</v>
      </c>
    </row>
    <row r="72" spans="2:55" x14ac:dyDescent="0.25">
      <c r="B72" s="234">
        <v>40</v>
      </c>
      <c r="C72" s="256"/>
      <c r="D72" s="257" t="s">
        <v>126</v>
      </c>
      <c r="E72" s="257"/>
      <c r="F72" s="258" t="s">
        <v>127</v>
      </c>
      <c r="G72" s="259">
        <f t="shared" ref="G72:AQ72" si="28">SUM(G73:G74)</f>
        <v>0</v>
      </c>
      <c r="H72" s="259">
        <f t="shared" si="28"/>
        <v>1130.5</v>
      </c>
      <c r="I72" s="259">
        <f t="shared" si="28"/>
        <v>0</v>
      </c>
      <c r="J72" s="259">
        <f t="shared" si="28"/>
        <v>0</v>
      </c>
      <c r="K72" s="259">
        <f t="shared" si="28"/>
        <v>3792.03</v>
      </c>
      <c r="L72" s="259">
        <f t="shared" si="28"/>
        <v>0</v>
      </c>
      <c r="M72" s="259">
        <f t="shared" si="28"/>
        <v>0</v>
      </c>
      <c r="N72" s="259">
        <f t="shared" si="28"/>
        <v>3622.93</v>
      </c>
      <c r="O72" s="259">
        <f t="shared" si="28"/>
        <v>0</v>
      </c>
      <c r="P72" s="259">
        <f t="shared" si="28"/>
        <v>400</v>
      </c>
      <c r="Q72" s="259">
        <f t="shared" si="28"/>
        <v>7752.5700000000006</v>
      </c>
      <c r="R72" s="259">
        <f t="shared" si="28"/>
        <v>0</v>
      </c>
      <c r="S72" s="259">
        <f t="shared" si="28"/>
        <v>0</v>
      </c>
      <c r="T72" s="259">
        <f t="shared" si="28"/>
        <v>0</v>
      </c>
      <c r="U72" s="259">
        <f t="shared" si="28"/>
        <v>0</v>
      </c>
      <c r="V72" s="259">
        <f t="shared" si="28"/>
        <v>0</v>
      </c>
      <c r="W72" s="259">
        <f t="shared" si="28"/>
        <v>7802.6399999999994</v>
      </c>
      <c r="X72" s="259">
        <f t="shared" si="28"/>
        <v>0</v>
      </c>
      <c r="Y72" s="259">
        <f t="shared" si="28"/>
        <v>0</v>
      </c>
      <c r="Z72" s="259">
        <f t="shared" si="28"/>
        <v>1666</v>
      </c>
      <c r="AA72" s="259">
        <f t="shared" si="28"/>
        <v>0</v>
      </c>
      <c r="AB72" s="259">
        <f t="shared" si="28"/>
        <v>0</v>
      </c>
      <c r="AC72" s="259">
        <f t="shared" si="28"/>
        <v>3082.91</v>
      </c>
      <c r="AD72" s="259">
        <f t="shared" si="28"/>
        <v>0</v>
      </c>
      <c r="AE72" s="259">
        <f t="shared" si="28"/>
        <v>0</v>
      </c>
      <c r="AF72" s="259">
        <f t="shared" si="28"/>
        <v>3125.36</v>
      </c>
      <c r="AG72" s="259">
        <f t="shared" si="28"/>
        <v>14585.560000000001</v>
      </c>
      <c r="AH72" s="259">
        <f t="shared" si="28"/>
        <v>0</v>
      </c>
      <c r="AI72" s="259">
        <f t="shared" si="28"/>
        <v>0</v>
      </c>
      <c r="AJ72" s="259">
        <f t="shared" si="28"/>
        <v>27672.49</v>
      </c>
      <c r="AK72" s="259">
        <f t="shared" si="28"/>
        <v>0</v>
      </c>
      <c r="AL72" s="259">
        <f t="shared" si="28"/>
        <v>0</v>
      </c>
      <c r="AM72" s="259">
        <f t="shared" si="28"/>
        <v>0</v>
      </c>
      <c r="AN72" s="259">
        <f t="shared" si="28"/>
        <v>0</v>
      </c>
      <c r="AO72" s="259">
        <f t="shared" si="28"/>
        <v>0</v>
      </c>
      <c r="AP72" s="259">
        <f t="shared" si="28"/>
        <v>0</v>
      </c>
      <c r="AQ72" s="259">
        <f t="shared" si="28"/>
        <v>0</v>
      </c>
      <c r="AR72" s="249">
        <f t="shared" si="19"/>
        <v>31974.940000000002</v>
      </c>
      <c r="AS72" s="249">
        <f t="shared" si="20"/>
        <v>27672.49</v>
      </c>
      <c r="AT72" s="249">
        <f t="shared" si="20"/>
        <v>0</v>
      </c>
      <c r="AU72" s="252">
        <f t="shared" si="18"/>
        <v>33880.76</v>
      </c>
      <c r="AV72" s="253">
        <f t="shared" si="21"/>
        <v>3197.4940000000001</v>
      </c>
      <c r="AW72" s="253">
        <f t="shared" si="22"/>
        <v>38369.928</v>
      </c>
      <c r="AX72" s="252">
        <f t="shared" si="23"/>
        <v>27672.49</v>
      </c>
      <c r="AY72" s="253">
        <f t="shared" si="24"/>
        <v>66042.418000000005</v>
      </c>
      <c r="AZ72" s="253">
        <f t="shared" si="25"/>
        <v>66.042418000000012</v>
      </c>
      <c r="BA72" s="253">
        <f t="shared" si="26"/>
        <v>68.023690540000018</v>
      </c>
      <c r="BC72" s="253">
        <f t="shared" si="27"/>
        <v>27.672490000000003</v>
      </c>
    </row>
    <row r="73" spans="2:55" outlineLevel="1" x14ac:dyDescent="0.25">
      <c r="C73" s="268"/>
      <c r="D73" s="270"/>
      <c r="E73" s="273" t="s">
        <v>652</v>
      </c>
      <c r="F73" s="258" t="s">
        <v>127</v>
      </c>
      <c r="G73" s="259"/>
      <c r="H73" s="259">
        <v>1130.5</v>
      </c>
      <c r="I73" s="259"/>
      <c r="J73" s="259"/>
      <c r="K73" s="259"/>
      <c r="L73" s="259"/>
      <c r="M73" s="259"/>
      <c r="N73" s="259">
        <f>'[1]Facturi si Arierate -31 mar 20'!H43+'[1]Facturi si Arierate -31 mar 20'!H214</f>
        <v>3622.93</v>
      </c>
      <c r="O73" s="259"/>
      <c r="P73" s="259">
        <v>400</v>
      </c>
      <c r="Q73" s="259">
        <f>'[1]Facturi si Arierate - 27.04.20'!H82+'[1]Facturi si Arierate - 27.04.20'!H83+'[1]Facturi si Arierate - 27.04.20'!H95+'[1]Facturi si Arierate - 27.04.20'!H125+'[1]Facturi si Arierate - 27.04.20'!H140+'[1]Facturi si Arierate - 27.04.20'!H141+'[1]Facturi si Arierate - 27.04.20'!H167</f>
        <v>7752.5700000000006</v>
      </c>
      <c r="R73" s="259"/>
      <c r="S73" s="259"/>
      <c r="T73" s="259"/>
      <c r="U73" s="259"/>
      <c r="V73" s="259"/>
      <c r="W73" s="259">
        <f>'[1]Facturi si Arierate -30 iu 2020'!H199+'[1]Facturi si Arierate -30 iu 2020'!H203+'[1]Facturi si Arierate -30 iu 2020'!H206+'[1]Facturi si Arierate -30 iu 2020'!H221+'[1]Facturi si Arierate -30 iu 2020'!H304+'[1]Facturi si Arierate -30 iu 2020'!H351+'[1]Facturi si Arierate -30 iu 2020'!H377+'[1]Facturi si Arierate -30 iu 2020'!H392+'[1]Facturi si Arierate -30 iu 2020'!H399+'[1]Facturi si Arierate -30 iu 2020'!H452</f>
        <v>7802.6399999999994</v>
      </c>
      <c r="X73" s="259"/>
      <c r="Y73" s="259"/>
      <c r="Z73" s="259">
        <f>'[1]Facturi si Arierate -04.08 2020'!H476</f>
        <v>1666</v>
      </c>
      <c r="AA73" s="259"/>
      <c r="AB73" s="259"/>
      <c r="AC73" s="259">
        <f>'[1]Facturi si Arierate -31.08 2020'!H520+'[1]Facturi si Arierate -31.08 2020'!H521</f>
        <v>3082.91</v>
      </c>
      <c r="AD73" s="259"/>
      <c r="AE73" s="259"/>
      <c r="AF73" s="259">
        <f>'[1]Facturi si Arierate -05.10. 20'!H557+'[1]Facturi si Arierate -05.10. 20'!H561+'[1]Facturi si Arierate -05.10. 20'!H584+'[1]Facturi si Arierate -05.10. 20'!H599+'[1]Facturi si Arierate -05.10. 20'!H612+'[1]Facturi si Arierate -05.10. 20'!H613</f>
        <v>3125.36</v>
      </c>
      <c r="AG73" s="259">
        <f>'[1]Facturi si Arierate -05.10. 20'!H576+'[1]Facturi si Arierate -05.10. 20'!H652+'[1]Facturi si Arierate -05.10. 20'!H680+'[1]Facturi si Arierate -05.10. 20'!H697+'[1]Facturi si Arierate -05.10. 20'!H699+'[1]Facturi si Arierate -05.10. 20'!H702+'[1]Facturi si Arierate -05.10. 20'!H716+'[1]Facturi si Arierate -05.10. 20'!H747+'[1]Facturi si Arierate -05.10. 20'!H748+'[1]Facturi si Arierate -05.10. 20'!H750</f>
        <v>14585.560000000001</v>
      </c>
      <c r="AH73" s="259"/>
      <c r="AI73" s="259"/>
      <c r="AJ73" s="259">
        <f>'[1]Facturi si Arierate - 4.11.2020'!H628+'[1]Facturi si Arierate - 4.11.2020'!H684+'[1]Facturi si Arierate - 4.11.2020'!H689+'[1]Facturi si Arierate - 4.11.2020'!H694+'[1]Facturi si Arierate - 4.11.2020'!H697+'[1]Facturi si Arierate - 4.11.2020'!H701+'[1]Facturi si Arierate - 4.11.2020'!H706+'[1]Facturi si Arierate - 4.11.2020'!H716+'[1]Facturi si Arierate - 4.11.2020'!H723+'[1]Facturi si Arierate - 4.11.2020'!H740+'[1]Facturi si Arierate - 4.11.2020'!H765+'[1]Facturi si Arierate - 4.11.2020'!H766+'[1]Facturi si Arierate - 4.11.2020'!H767+'[1]Facturi si Arierate - 4.11.2020'!H768+'[1]Facturi si Arierate - 4.11.2020'!H772+'[1]Facturi si Arierate - 4.11.2020'!H773+'[1]Facturi si Arierate - 4.11.2020'!H775+'[1]Facturi si Arierate - 4.11.2020'!H776+'[1]Facturi si Arierate - 4.11.2020'!H778+'[1]Facturi si Arierate - 4.11.2020'!H782+'[1]Facturi si Arierate - 4.11.2020'!H784+'[1]Facturi si Arierate - 4.11.2020'!H806+'[1]Facturi si Arierate - 4.11.2020'!H808+'[1]Facturi si Arierate - 4.11.2020'!H819</f>
        <v>27672.49</v>
      </c>
      <c r="AK73" s="259"/>
      <c r="AL73" s="259"/>
      <c r="AM73" s="259"/>
      <c r="AN73" s="259"/>
      <c r="AO73" s="259"/>
      <c r="AP73" s="259"/>
      <c r="AQ73" s="259"/>
      <c r="AR73" s="249">
        <f t="shared" si="19"/>
        <v>28182.91</v>
      </c>
      <c r="AS73" s="249">
        <f t="shared" si="20"/>
        <v>27672.49</v>
      </c>
      <c r="AT73" s="249">
        <f t="shared" si="20"/>
        <v>0</v>
      </c>
      <c r="AU73" s="252">
        <f t="shared" si="18"/>
        <v>33880.76</v>
      </c>
      <c r="AV73" s="253">
        <f t="shared" si="21"/>
        <v>2818.2910000000002</v>
      </c>
      <c r="AW73" s="253">
        <f t="shared" si="22"/>
        <v>33819.491999999998</v>
      </c>
      <c r="AX73" s="252">
        <f t="shared" si="23"/>
        <v>27672.49</v>
      </c>
      <c r="AY73" s="253">
        <f t="shared" si="24"/>
        <v>61491.982000000004</v>
      </c>
      <c r="AZ73" s="253">
        <f t="shared" si="25"/>
        <v>61.491982</v>
      </c>
      <c r="BA73" s="253">
        <f t="shared" si="26"/>
        <v>63.336741459999999</v>
      </c>
      <c r="BC73" s="253">
        <f t="shared" si="27"/>
        <v>27.672490000000003</v>
      </c>
    </row>
    <row r="74" spans="2:55" outlineLevel="1" x14ac:dyDescent="0.25">
      <c r="C74" s="268"/>
      <c r="D74" s="270"/>
      <c r="E74" s="273" t="s">
        <v>602</v>
      </c>
      <c r="F74" s="258" t="s">
        <v>127</v>
      </c>
      <c r="G74" s="259"/>
      <c r="H74" s="259"/>
      <c r="I74" s="259"/>
      <c r="J74" s="259"/>
      <c r="K74" s="259">
        <f>'[1]Facturi si Arierate -04.03.20'!H37+'[1]Facturi si Arierate -04.03.20'!H47</f>
        <v>3792.03</v>
      </c>
      <c r="L74" s="259"/>
      <c r="M74" s="259"/>
      <c r="N74" s="259"/>
      <c r="O74" s="259"/>
      <c r="P74" s="259"/>
      <c r="Q74" s="259"/>
      <c r="R74" s="27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49">
        <f t="shared" si="19"/>
        <v>3792.03</v>
      </c>
      <c r="AS74" s="249">
        <f t="shared" si="20"/>
        <v>0</v>
      </c>
      <c r="AT74" s="249">
        <f t="shared" si="20"/>
        <v>0</v>
      </c>
      <c r="AU74" s="252">
        <f t="shared" si="18"/>
        <v>0</v>
      </c>
      <c r="AV74" s="253">
        <f t="shared" si="21"/>
        <v>379.20300000000003</v>
      </c>
      <c r="AW74" s="253">
        <f t="shared" si="22"/>
        <v>4550.4360000000006</v>
      </c>
      <c r="AX74" s="252">
        <f t="shared" si="23"/>
        <v>0</v>
      </c>
      <c r="AY74" s="253">
        <f t="shared" si="24"/>
        <v>4550.4360000000006</v>
      </c>
      <c r="AZ74" s="253">
        <f t="shared" si="25"/>
        <v>4.5504360000000004</v>
      </c>
      <c r="BA74" s="253">
        <f t="shared" si="26"/>
        <v>4.6869490800000007</v>
      </c>
      <c r="BC74" s="253">
        <f t="shared" si="27"/>
        <v>0</v>
      </c>
    </row>
    <row r="75" spans="2:55" x14ac:dyDescent="0.25">
      <c r="C75" s="256"/>
      <c r="D75" s="280" t="s">
        <v>128</v>
      </c>
      <c r="E75" s="280"/>
      <c r="F75" s="281" t="s">
        <v>129</v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49">
        <f t="shared" si="19"/>
        <v>0</v>
      </c>
      <c r="AS75" s="249">
        <f t="shared" si="20"/>
        <v>0</v>
      </c>
      <c r="AT75" s="249">
        <f t="shared" si="20"/>
        <v>0</v>
      </c>
      <c r="AU75" s="252">
        <f t="shared" si="18"/>
        <v>0</v>
      </c>
      <c r="AV75" s="253">
        <f t="shared" si="21"/>
        <v>0</v>
      </c>
      <c r="AW75" s="253">
        <f t="shared" si="22"/>
        <v>0</v>
      </c>
      <c r="AX75" s="252">
        <f t="shared" si="23"/>
        <v>0</v>
      </c>
      <c r="AY75" s="253">
        <f t="shared" si="24"/>
        <v>0</v>
      </c>
      <c r="AZ75" s="253">
        <f t="shared" si="25"/>
        <v>0</v>
      </c>
      <c r="BA75" s="253">
        <f t="shared" si="26"/>
        <v>0</v>
      </c>
      <c r="BC75" s="253">
        <f t="shared" si="27"/>
        <v>0</v>
      </c>
    </row>
    <row r="76" spans="2:55" ht="12" customHeight="1" x14ac:dyDescent="0.25">
      <c r="C76" s="256"/>
      <c r="D76" s="257" t="s">
        <v>130</v>
      </c>
      <c r="E76" s="257"/>
      <c r="F76" s="258" t="s">
        <v>131</v>
      </c>
      <c r="G76" s="259">
        <f t="shared" ref="G76:AQ76" si="29">SUM(G77:G78)</f>
        <v>0</v>
      </c>
      <c r="H76" s="259">
        <f t="shared" si="29"/>
        <v>0</v>
      </c>
      <c r="I76" s="259">
        <f t="shared" si="29"/>
        <v>0</v>
      </c>
      <c r="J76" s="259">
        <f t="shared" si="29"/>
        <v>0</v>
      </c>
      <c r="K76" s="259">
        <f t="shared" si="29"/>
        <v>5431.39</v>
      </c>
      <c r="L76" s="259">
        <f t="shared" si="29"/>
        <v>0</v>
      </c>
      <c r="M76" s="259">
        <f t="shared" si="29"/>
        <v>0</v>
      </c>
      <c r="N76" s="259">
        <f t="shared" si="29"/>
        <v>1190</v>
      </c>
      <c r="O76" s="259">
        <f t="shared" si="29"/>
        <v>0</v>
      </c>
      <c r="P76" s="259">
        <f t="shared" si="29"/>
        <v>0</v>
      </c>
      <c r="Q76" s="259">
        <f t="shared" si="29"/>
        <v>2630.0200000000004</v>
      </c>
      <c r="R76" s="259">
        <f t="shared" si="29"/>
        <v>0</v>
      </c>
      <c r="S76" s="259">
        <f t="shared" si="29"/>
        <v>0</v>
      </c>
      <c r="T76" s="259">
        <f t="shared" si="29"/>
        <v>0</v>
      </c>
      <c r="U76" s="259">
        <f t="shared" si="29"/>
        <v>0</v>
      </c>
      <c r="V76" s="259">
        <f t="shared" si="29"/>
        <v>0</v>
      </c>
      <c r="W76" s="259">
        <f t="shared" si="29"/>
        <v>1348.52</v>
      </c>
      <c r="X76" s="259">
        <f t="shared" si="29"/>
        <v>0</v>
      </c>
      <c r="Y76" s="259">
        <f t="shared" si="29"/>
        <v>0</v>
      </c>
      <c r="Z76" s="259">
        <f t="shared" si="29"/>
        <v>0</v>
      </c>
      <c r="AA76" s="259">
        <f t="shared" si="29"/>
        <v>0</v>
      </c>
      <c r="AB76" s="259">
        <f t="shared" si="29"/>
        <v>0</v>
      </c>
      <c r="AC76" s="259">
        <f t="shared" si="29"/>
        <v>335.35</v>
      </c>
      <c r="AD76" s="259">
        <f t="shared" si="29"/>
        <v>0</v>
      </c>
      <c r="AE76" s="259">
        <f t="shared" si="29"/>
        <v>0</v>
      </c>
      <c r="AF76" s="259">
        <f t="shared" si="29"/>
        <v>7022.1399999999994</v>
      </c>
      <c r="AG76" s="259">
        <f t="shared" si="29"/>
        <v>10710</v>
      </c>
      <c r="AH76" s="259">
        <f t="shared" si="29"/>
        <v>0</v>
      </c>
      <c r="AI76" s="259">
        <f t="shared" si="29"/>
        <v>0</v>
      </c>
      <c r="AJ76" s="259">
        <f t="shared" si="29"/>
        <v>16668.309999999998</v>
      </c>
      <c r="AK76" s="259">
        <f t="shared" si="29"/>
        <v>0</v>
      </c>
      <c r="AL76" s="259">
        <f t="shared" si="29"/>
        <v>0</v>
      </c>
      <c r="AM76" s="259">
        <f t="shared" si="29"/>
        <v>0</v>
      </c>
      <c r="AN76" s="259">
        <f t="shared" si="29"/>
        <v>0</v>
      </c>
      <c r="AO76" s="259">
        <f t="shared" si="29"/>
        <v>0</v>
      </c>
      <c r="AP76" s="259">
        <f t="shared" si="29"/>
        <v>0</v>
      </c>
      <c r="AQ76" s="259">
        <f t="shared" si="29"/>
        <v>0</v>
      </c>
      <c r="AR76" s="249">
        <f t="shared" si="19"/>
        <v>17957.419999999998</v>
      </c>
      <c r="AS76" s="249">
        <f t="shared" si="20"/>
        <v>16668.309999999998</v>
      </c>
      <c r="AT76" s="249">
        <f t="shared" si="20"/>
        <v>0</v>
      </c>
      <c r="AU76" s="252">
        <f t="shared" si="18"/>
        <v>24025.799999999996</v>
      </c>
      <c r="AV76" s="253">
        <f t="shared" si="21"/>
        <v>1795.7419999999997</v>
      </c>
      <c r="AW76" s="253">
        <f t="shared" si="22"/>
        <v>21548.903999999995</v>
      </c>
      <c r="AX76" s="252">
        <f t="shared" si="23"/>
        <v>16668.309999999998</v>
      </c>
      <c r="AY76" s="253">
        <f t="shared" si="24"/>
        <v>38217.213999999993</v>
      </c>
      <c r="AZ76" s="253">
        <f t="shared" si="25"/>
        <v>38.217213999999991</v>
      </c>
      <c r="BA76" s="253">
        <f t="shared" si="26"/>
        <v>39.363730419999989</v>
      </c>
      <c r="BC76" s="253">
        <f t="shared" si="27"/>
        <v>16.668309999999998</v>
      </c>
    </row>
    <row r="77" spans="2:55" ht="12" customHeight="1" x14ac:dyDescent="0.25">
      <c r="C77" s="268"/>
      <c r="D77" s="283"/>
      <c r="E77" s="273" t="s">
        <v>130</v>
      </c>
      <c r="F77" s="258" t="s">
        <v>131</v>
      </c>
      <c r="G77" s="259"/>
      <c r="H77" s="259"/>
      <c r="I77" s="259"/>
      <c r="J77" s="259"/>
      <c r="K77" s="259"/>
      <c r="L77" s="259"/>
      <c r="M77" s="259"/>
      <c r="N77" s="259">
        <f>'[1]Facturi si Arierate -31 mar 20'!H154</f>
        <v>1190</v>
      </c>
      <c r="O77" s="259"/>
      <c r="P77" s="259"/>
      <c r="Q77" s="259">
        <f>'[1]Facturi si Arierate - 27.04.20'!H94+'[1]Facturi si Arierate - 27.04.20'!H113</f>
        <v>2630.0200000000004</v>
      </c>
      <c r="R77" s="259"/>
      <c r="S77" s="259"/>
      <c r="T77" s="259"/>
      <c r="U77" s="259"/>
      <c r="V77" s="259"/>
      <c r="W77" s="259">
        <f>'[1]Facturi si Arierate -30 iu 2020'!H200+'[1]Facturi si Arierate -30 iu 2020'!H216+'[1]Facturi si Arierate -30 iu 2020'!H273</f>
        <v>1348.52</v>
      </c>
      <c r="X77" s="259"/>
      <c r="Y77" s="259"/>
      <c r="Z77" s="259"/>
      <c r="AA77" s="259"/>
      <c r="AB77" s="259"/>
      <c r="AC77" s="259">
        <f>'[1]Facturi si Arierate -31.08 2020'!H522</f>
        <v>335.35</v>
      </c>
      <c r="AD77" s="259"/>
      <c r="AE77" s="259"/>
      <c r="AF77" s="259">
        <f>'[1]Facturi si Arierate -05.10. 20'!H546+'[1]Facturi si Arierate -05.10. 20'!H565+'[1]Facturi si Arierate -05.10. 20'!H589+'[1]Facturi si Arierate -05.10. 20'!H605+'[1]Facturi si Arierate -05.10. 20'!H614</f>
        <v>7022.1399999999994</v>
      </c>
      <c r="AG77" s="259">
        <f>'[1]Facturi si Arierate -05.10. 20'!H643+'[1]Facturi si Arierate -05.10. 20'!H644+'[1]Facturi si Arierate -05.10. 20'!H647+'[1]Facturi si Arierate -05.10. 20'!H698+'[1]Facturi si Arierate -05.10. 20'!H745</f>
        <v>10710</v>
      </c>
      <c r="AH77" s="259"/>
      <c r="AI77" s="259"/>
      <c r="AJ77" s="259">
        <f>'[1]Facturi si Arierate - 4.11.2020'!H690+'[1]Facturi si Arierate - 4.11.2020'!H717+'[1]Facturi si Arierate - 4.11.2020'!H728+'[1]Facturi si Arierate - 4.11.2020'!H729+'[1]Facturi si Arierate - 4.11.2020'!H730+'[1]Facturi si Arierate - 4.11.2020'!H777+'[1]Facturi si Arierate - 4.11.2020'!H780+'[1]Facturi si Arierate - 4.11.2020'!H807+'[1]Facturi si Arierate - 4.11.2020'!H813+'[1]Facturi si Arierate - 4.11.2020'!H817+'[1]Facturi si Arierate - 4.11.2020'!H824</f>
        <v>16668.309999999998</v>
      </c>
      <c r="AK77" s="259"/>
      <c r="AL77" s="259"/>
      <c r="AM77" s="259"/>
      <c r="AN77" s="259"/>
      <c r="AO77" s="259"/>
      <c r="AP77" s="259"/>
      <c r="AQ77" s="259"/>
      <c r="AR77" s="249">
        <f t="shared" si="19"/>
        <v>12526.03</v>
      </c>
      <c r="AS77" s="249">
        <f t="shared" si="20"/>
        <v>16668.309999999998</v>
      </c>
      <c r="AT77" s="249">
        <f t="shared" si="20"/>
        <v>0</v>
      </c>
      <c r="AU77" s="252">
        <f t="shared" si="18"/>
        <v>24025.799999999996</v>
      </c>
      <c r="AV77" s="253">
        <f t="shared" si="21"/>
        <v>1252.6030000000001</v>
      </c>
      <c r="AW77" s="253">
        <f t="shared" si="22"/>
        <v>15031.236000000001</v>
      </c>
      <c r="AX77" s="252">
        <f t="shared" si="23"/>
        <v>16668.309999999998</v>
      </c>
      <c r="AY77" s="253">
        <f t="shared" si="24"/>
        <v>31699.545999999998</v>
      </c>
      <c r="AZ77" s="253">
        <f t="shared" si="25"/>
        <v>31.699545999999998</v>
      </c>
      <c r="BA77" s="253">
        <f t="shared" si="26"/>
        <v>32.650532380000001</v>
      </c>
      <c r="BC77" s="253">
        <f t="shared" si="27"/>
        <v>16.668309999999998</v>
      </c>
    </row>
    <row r="78" spans="2:55" ht="12" customHeight="1" x14ac:dyDescent="0.25">
      <c r="C78" s="268"/>
      <c r="D78" s="283"/>
      <c r="E78" s="273" t="s">
        <v>602</v>
      </c>
      <c r="F78" s="258" t="s">
        <v>131</v>
      </c>
      <c r="G78" s="259"/>
      <c r="H78" s="259"/>
      <c r="I78" s="259"/>
      <c r="J78" s="259"/>
      <c r="K78" s="259">
        <f>'[1]Facturi si Arierate -04.03.20'!H29+'[1]Facturi si Arierate -04.03.20'!H32+'[1]Facturi si Arierate -04.03.20'!H36+'[1]Facturi si Arierate -04.03.20'!H46+'[1]Facturi si Arierate -04.03.20'!H48</f>
        <v>5431.39</v>
      </c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49">
        <f t="shared" si="19"/>
        <v>5431.39</v>
      </c>
      <c r="AS78" s="249">
        <f t="shared" si="20"/>
        <v>0</v>
      </c>
      <c r="AT78" s="249">
        <f t="shared" si="20"/>
        <v>0</v>
      </c>
      <c r="AU78" s="252">
        <f t="shared" si="18"/>
        <v>0</v>
      </c>
      <c r="AV78" s="253">
        <f t="shared" si="21"/>
        <v>543.13900000000001</v>
      </c>
      <c r="AW78" s="253">
        <f t="shared" si="22"/>
        <v>6517.6679999999997</v>
      </c>
      <c r="AX78" s="252">
        <f t="shared" si="23"/>
        <v>0</v>
      </c>
      <c r="AY78" s="253">
        <f t="shared" si="24"/>
        <v>6517.6679999999997</v>
      </c>
      <c r="AZ78" s="253">
        <f t="shared" si="25"/>
        <v>6.5176679999999996</v>
      </c>
      <c r="BA78" s="253">
        <f t="shared" si="26"/>
        <v>6.71319804</v>
      </c>
      <c r="BC78" s="253">
        <f t="shared" si="27"/>
        <v>0</v>
      </c>
    </row>
    <row r="79" spans="2:55" x14ac:dyDescent="0.25">
      <c r="B79" s="249">
        <f>SUM(B80:B83)</f>
        <v>100</v>
      </c>
      <c r="C79" s="453" t="s">
        <v>132</v>
      </c>
      <c r="D79" s="454"/>
      <c r="E79" s="254"/>
      <c r="F79" s="255" t="s">
        <v>133</v>
      </c>
      <c r="G79" s="249">
        <f t="shared" ref="G79:AQ79" si="30">G80+G83</f>
        <v>0</v>
      </c>
      <c r="H79" s="249">
        <f t="shared" si="30"/>
        <v>0</v>
      </c>
      <c r="I79" s="249">
        <f t="shared" si="30"/>
        <v>0</v>
      </c>
      <c r="J79" s="249">
        <f t="shared" si="30"/>
        <v>0</v>
      </c>
      <c r="K79" s="249">
        <f t="shared" si="30"/>
        <v>5088.04</v>
      </c>
      <c r="L79" s="249">
        <f t="shared" si="30"/>
        <v>0</v>
      </c>
      <c r="M79" s="249">
        <f t="shared" si="30"/>
        <v>0</v>
      </c>
      <c r="N79" s="249">
        <f t="shared" si="30"/>
        <v>0</v>
      </c>
      <c r="O79" s="249">
        <f t="shared" si="30"/>
        <v>0</v>
      </c>
      <c r="P79" s="249">
        <f t="shared" si="30"/>
        <v>0</v>
      </c>
      <c r="Q79" s="249">
        <f t="shared" si="30"/>
        <v>7703.4</v>
      </c>
      <c r="R79" s="249">
        <f t="shared" si="30"/>
        <v>0</v>
      </c>
      <c r="S79" s="249">
        <f t="shared" si="30"/>
        <v>0</v>
      </c>
      <c r="T79" s="249">
        <f t="shared" si="30"/>
        <v>0</v>
      </c>
      <c r="U79" s="249">
        <f t="shared" si="30"/>
        <v>0</v>
      </c>
      <c r="V79" s="249">
        <f t="shared" si="30"/>
        <v>0</v>
      </c>
      <c r="W79" s="249">
        <f t="shared" si="30"/>
        <v>14369.84</v>
      </c>
      <c r="X79" s="249">
        <f t="shared" si="30"/>
        <v>0</v>
      </c>
      <c r="Y79" s="249">
        <f t="shared" si="30"/>
        <v>0</v>
      </c>
      <c r="Z79" s="249">
        <f t="shared" si="30"/>
        <v>1904</v>
      </c>
      <c r="AA79" s="249">
        <f t="shared" si="30"/>
        <v>0</v>
      </c>
      <c r="AB79" s="249">
        <f t="shared" si="30"/>
        <v>0</v>
      </c>
      <c r="AC79" s="249">
        <f t="shared" si="30"/>
        <v>5441.4400000000005</v>
      </c>
      <c r="AD79" s="249">
        <f t="shared" si="30"/>
        <v>0</v>
      </c>
      <c r="AE79" s="249">
        <f t="shared" si="30"/>
        <v>0</v>
      </c>
      <c r="AF79" s="249">
        <f t="shared" si="30"/>
        <v>4450.32</v>
      </c>
      <c r="AG79" s="249">
        <f t="shared" si="30"/>
        <v>6087.01</v>
      </c>
      <c r="AH79" s="249">
        <f t="shared" si="30"/>
        <v>0</v>
      </c>
      <c r="AI79" s="249">
        <f t="shared" si="30"/>
        <v>0</v>
      </c>
      <c r="AJ79" s="249">
        <f t="shared" si="30"/>
        <v>9717.5099999999984</v>
      </c>
      <c r="AK79" s="249">
        <f t="shared" si="30"/>
        <v>0</v>
      </c>
      <c r="AL79" s="249">
        <f t="shared" si="30"/>
        <v>0</v>
      </c>
      <c r="AM79" s="249">
        <f t="shared" si="30"/>
        <v>0</v>
      </c>
      <c r="AN79" s="249">
        <f t="shared" si="30"/>
        <v>0</v>
      </c>
      <c r="AO79" s="249">
        <f t="shared" si="30"/>
        <v>0</v>
      </c>
      <c r="AP79" s="249">
        <f t="shared" si="30"/>
        <v>0</v>
      </c>
      <c r="AQ79" s="249">
        <f t="shared" si="30"/>
        <v>0</v>
      </c>
      <c r="AR79" s="249">
        <f t="shared" si="19"/>
        <v>38957.040000000001</v>
      </c>
      <c r="AS79" s="249">
        <f t="shared" si="20"/>
        <v>9717.5099999999984</v>
      </c>
      <c r="AT79" s="249">
        <f t="shared" si="20"/>
        <v>0</v>
      </c>
      <c r="AU79" s="252">
        <f t="shared" si="18"/>
        <v>19609.269999999997</v>
      </c>
      <c r="AV79" s="253">
        <f t="shared" si="21"/>
        <v>3895.7040000000002</v>
      </c>
      <c r="AW79" s="253">
        <f t="shared" si="22"/>
        <v>46748.448000000004</v>
      </c>
      <c r="AX79" s="252">
        <f t="shared" si="23"/>
        <v>9717.5099999999984</v>
      </c>
      <c r="AY79" s="253">
        <f t="shared" si="24"/>
        <v>56465.957999999999</v>
      </c>
      <c r="AZ79" s="253">
        <f t="shared" si="25"/>
        <v>56.465958000000001</v>
      </c>
      <c r="BA79" s="253">
        <f t="shared" si="26"/>
        <v>58.159936739999999</v>
      </c>
      <c r="BC79" s="253">
        <f t="shared" si="27"/>
        <v>9.717509999999999</v>
      </c>
    </row>
    <row r="80" spans="2:55" x14ac:dyDescent="0.25">
      <c r="C80" s="256"/>
      <c r="D80" s="257" t="s">
        <v>134</v>
      </c>
      <c r="E80" s="257"/>
      <c r="F80" s="258" t="s">
        <v>135</v>
      </c>
      <c r="G80" s="259">
        <f t="shared" ref="G80:AQ80" si="31">G82+G81</f>
        <v>0</v>
      </c>
      <c r="H80" s="259">
        <f t="shared" si="31"/>
        <v>0</v>
      </c>
      <c r="I80" s="259">
        <f t="shared" si="31"/>
        <v>0</v>
      </c>
      <c r="J80" s="259">
        <f t="shared" si="31"/>
        <v>0</v>
      </c>
      <c r="K80" s="259">
        <f t="shared" si="31"/>
        <v>0</v>
      </c>
      <c r="L80" s="259">
        <f t="shared" si="31"/>
        <v>0</v>
      </c>
      <c r="M80" s="259">
        <f t="shared" si="31"/>
        <v>0</v>
      </c>
      <c r="N80" s="259">
        <f t="shared" si="31"/>
        <v>0</v>
      </c>
      <c r="O80" s="259">
        <f t="shared" si="31"/>
        <v>0</v>
      </c>
      <c r="P80" s="259">
        <f t="shared" si="31"/>
        <v>0</v>
      </c>
      <c r="Q80" s="259">
        <f t="shared" si="31"/>
        <v>0</v>
      </c>
      <c r="R80" s="259">
        <f t="shared" si="31"/>
        <v>0</v>
      </c>
      <c r="S80" s="259">
        <f t="shared" si="31"/>
        <v>0</v>
      </c>
      <c r="T80" s="259">
        <f t="shared" si="31"/>
        <v>0</v>
      </c>
      <c r="U80" s="259">
        <f t="shared" si="31"/>
        <v>0</v>
      </c>
      <c r="V80" s="259">
        <f t="shared" si="31"/>
        <v>0</v>
      </c>
      <c r="W80" s="259">
        <f t="shared" si="31"/>
        <v>348</v>
      </c>
      <c r="X80" s="259">
        <f t="shared" si="31"/>
        <v>0</v>
      </c>
      <c r="Y80" s="259">
        <f t="shared" si="31"/>
        <v>0</v>
      </c>
      <c r="Z80" s="259">
        <f t="shared" si="31"/>
        <v>0</v>
      </c>
      <c r="AA80" s="259">
        <f t="shared" si="31"/>
        <v>0</v>
      </c>
      <c r="AB80" s="259">
        <f t="shared" si="31"/>
        <v>0</v>
      </c>
      <c r="AC80" s="259">
        <f t="shared" si="31"/>
        <v>0</v>
      </c>
      <c r="AD80" s="259">
        <f t="shared" si="31"/>
        <v>0</v>
      </c>
      <c r="AE80" s="259">
        <f t="shared" si="31"/>
        <v>0</v>
      </c>
      <c r="AF80" s="259">
        <f t="shared" si="31"/>
        <v>0</v>
      </c>
      <c r="AG80" s="259">
        <f t="shared" si="31"/>
        <v>0</v>
      </c>
      <c r="AH80" s="259">
        <f t="shared" si="31"/>
        <v>0</v>
      </c>
      <c r="AI80" s="259">
        <f t="shared" si="31"/>
        <v>0</v>
      </c>
      <c r="AJ80" s="259">
        <f t="shared" si="31"/>
        <v>0</v>
      </c>
      <c r="AK80" s="259">
        <f t="shared" si="31"/>
        <v>0</v>
      </c>
      <c r="AL80" s="259">
        <f t="shared" si="31"/>
        <v>0</v>
      </c>
      <c r="AM80" s="259">
        <f t="shared" si="31"/>
        <v>0</v>
      </c>
      <c r="AN80" s="259">
        <f t="shared" si="31"/>
        <v>0</v>
      </c>
      <c r="AO80" s="259">
        <f t="shared" si="31"/>
        <v>0</v>
      </c>
      <c r="AP80" s="259">
        <f t="shared" si="31"/>
        <v>0</v>
      </c>
      <c r="AQ80" s="259">
        <f t="shared" si="31"/>
        <v>0</v>
      </c>
      <c r="AR80" s="249">
        <f t="shared" si="19"/>
        <v>348</v>
      </c>
      <c r="AS80" s="249">
        <f t="shared" si="20"/>
        <v>0</v>
      </c>
      <c r="AT80" s="249">
        <f t="shared" si="20"/>
        <v>0</v>
      </c>
      <c r="AU80" s="252">
        <f t="shared" si="18"/>
        <v>0</v>
      </c>
      <c r="AV80" s="253">
        <f t="shared" si="21"/>
        <v>34.799999999999997</v>
      </c>
      <c r="AW80" s="253">
        <f t="shared" si="22"/>
        <v>417.59999999999997</v>
      </c>
      <c r="AX80" s="252">
        <f t="shared" si="23"/>
        <v>0</v>
      </c>
      <c r="AY80" s="253">
        <f t="shared" si="24"/>
        <v>417.59999999999997</v>
      </c>
      <c r="AZ80" s="253">
        <f t="shared" si="25"/>
        <v>0.41759999999999997</v>
      </c>
      <c r="BA80" s="253">
        <f t="shared" si="26"/>
        <v>0.43012799999999995</v>
      </c>
      <c r="BC80" s="253">
        <f t="shared" si="27"/>
        <v>0</v>
      </c>
    </row>
    <row r="81" spans="2:55" x14ac:dyDescent="0.25">
      <c r="C81" s="256"/>
      <c r="D81" s="283"/>
      <c r="E81" s="273" t="s">
        <v>653</v>
      </c>
      <c r="F81" s="261" t="s">
        <v>135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>
        <f>'[1]Facturi si Arierate -30 iu 2020'!H398</f>
        <v>348</v>
      </c>
      <c r="X81" s="262"/>
      <c r="Y81" s="262"/>
      <c r="Z81" s="262"/>
      <c r="AA81" s="262"/>
      <c r="AB81" s="262"/>
      <c r="AC81" s="262"/>
      <c r="AD81" s="264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49">
        <f t="shared" si="19"/>
        <v>348</v>
      </c>
      <c r="AS81" s="249">
        <f t="shared" si="20"/>
        <v>0</v>
      </c>
      <c r="AT81" s="249">
        <f t="shared" si="20"/>
        <v>0</v>
      </c>
      <c r="AU81" s="252">
        <f t="shared" si="18"/>
        <v>0</v>
      </c>
      <c r="AV81" s="253">
        <f t="shared" si="21"/>
        <v>34.799999999999997</v>
      </c>
      <c r="AW81" s="253">
        <f t="shared" si="22"/>
        <v>417.59999999999997</v>
      </c>
      <c r="AX81" s="252">
        <f t="shared" si="23"/>
        <v>0</v>
      </c>
      <c r="AY81" s="253">
        <f t="shared" si="24"/>
        <v>417.59999999999997</v>
      </c>
      <c r="AZ81" s="253">
        <f t="shared" si="25"/>
        <v>0.41759999999999997</v>
      </c>
      <c r="BA81" s="253">
        <f t="shared" si="26"/>
        <v>0.43012799999999995</v>
      </c>
      <c r="BC81" s="253">
        <f t="shared" si="27"/>
        <v>0</v>
      </c>
    </row>
    <row r="82" spans="2:55" x14ac:dyDescent="0.25">
      <c r="C82" s="256"/>
      <c r="D82" s="283"/>
      <c r="E82" s="273" t="s">
        <v>602</v>
      </c>
      <c r="F82" s="261" t="s">
        <v>135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49">
        <f t="shared" si="19"/>
        <v>0</v>
      </c>
      <c r="AS82" s="249">
        <f t="shared" si="20"/>
        <v>0</v>
      </c>
      <c r="AT82" s="249">
        <f t="shared" si="20"/>
        <v>0</v>
      </c>
      <c r="AU82" s="252">
        <f t="shared" si="18"/>
        <v>0</v>
      </c>
      <c r="AV82" s="253">
        <f t="shared" si="21"/>
        <v>0</v>
      </c>
      <c r="AW82" s="253">
        <f t="shared" si="22"/>
        <v>0</v>
      </c>
      <c r="AX82" s="252">
        <f t="shared" si="23"/>
        <v>0</v>
      </c>
      <c r="AY82" s="253">
        <f t="shared" si="24"/>
        <v>0</v>
      </c>
      <c r="AZ82" s="253">
        <f t="shared" si="25"/>
        <v>0</v>
      </c>
      <c r="BA82" s="253">
        <f t="shared" si="26"/>
        <v>0</v>
      </c>
      <c r="BC82" s="253">
        <f t="shared" si="27"/>
        <v>0</v>
      </c>
    </row>
    <row r="83" spans="2:55" x14ac:dyDescent="0.25">
      <c r="B83" s="234">
        <v>100</v>
      </c>
      <c r="C83" s="256"/>
      <c r="D83" s="257" t="s">
        <v>138</v>
      </c>
      <c r="E83" s="257"/>
      <c r="F83" s="258" t="s">
        <v>139</v>
      </c>
      <c r="G83" s="259">
        <f t="shared" ref="G83:AQ83" si="32">SUM(G84:G87)</f>
        <v>0</v>
      </c>
      <c r="H83" s="259">
        <f t="shared" si="32"/>
        <v>0</v>
      </c>
      <c r="I83" s="259">
        <f t="shared" si="32"/>
        <v>0</v>
      </c>
      <c r="J83" s="259">
        <f t="shared" si="32"/>
        <v>0</v>
      </c>
      <c r="K83" s="259">
        <f t="shared" si="32"/>
        <v>5088.04</v>
      </c>
      <c r="L83" s="259">
        <f t="shared" si="32"/>
        <v>0</v>
      </c>
      <c r="M83" s="259">
        <f t="shared" si="32"/>
        <v>0</v>
      </c>
      <c r="N83" s="259">
        <f t="shared" si="32"/>
        <v>0</v>
      </c>
      <c r="O83" s="259">
        <f t="shared" si="32"/>
        <v>0</v>
      </c>
      <c r="P83" s="259">
        <f t="shared" si="32"/>
        <v>0</v>
      </c>
      <c r="Q83" s="259">
        <f t="shared" si="32"/>
        <v>7703.4</v>
      </c>
      <c r="R83" s="259">
        <f t="shared" si="32"/>
        <v>0</v>
      </c>
      <c r="S83" s="259">
        <f t="shared" si="32"/>
        <v>0</v>
      </c>
      <c r="T83" s="259">
        <f t="shared" si="32"/>
        <v>0</v>
      </c>
      <c r="U83" s="259">
        <f t="shared" si="32"/>
        <v>0</v>
      </c>
      <c r="V83" s="259">
        <f t="shared" si="32"/>
        <v>0</v>
      </c>
      <c r="W83" s="259">
        <f t="shared" si="32"/>
        <v>14021.84</v>
      </c>
      <c r="X83" s="259">
        <f t="shared" si="32"/>
        <v>0</v>
      </c>
      <c r="Y83" s="259">
        <f t="shared" si="32"/>
        <v>0</v>
      </c>
      <c r="Z83" s="259">
        <f t="shared" si="32"/>
        <v>1904</v>
      </c>
      <c r="AA83" s="259">
        <f t="shared" si="32"/>
        <v>0</v>
      </c>
      <c r="AB83" s="259">
        <f t="shared" si="32"/>
        <v>0</v>
      </c>
      <c r="AC83" s="259">
        <f t="shared" si="32"/>
        <v>5441.4400000000005</v>
      </c>
      <c r="AD83" s="259">
        <f t="shared" si="32"/>
        <v>0</v>
      </c>
      <c r="AE83" s="259">
        <f t="shared" si="32"/>
        <v>0</v>
      </c>
      <c r="AF83" s="259">
        <f t="shared" si="32"/>
        <v>4450.32</v>
      </c>
      <c r="AG83" s="259">
        <f t="shared" si="32"/>
        <v>6087.01</v>
      </c>
      <c r="AH83" s="259">
        <f t="shared" si="32"/>
        <v>0</v>
      </c>
      <c r="AI83" s="259">
        <f t="shared" si="32"/>
        <v>0</v>
      </c>
      <c r="AJ83" s="259">
        <f t="shared" si="32"/>
        <v>9717.5099999999984</v>
      </c>
      <c r="AK83" s="259">
        <f t="shared" si="32"/>
        <v>0</v>
      </c>
      <c r="AL83" s="259">
        <f t="shared" si="32"/>
        <v>0</v>
      </c>
      <c r="AM83" s="259">
        <f t="shared" si="32"/>
        <v>0</v>
      </c>
      <c r="AN83" s="259">
        <f t="shared" si="32"/>
        <v>0</v>
      </c>
      <c r="AO83" s="259">
        <f t="shared" si="32"/>
        <v>0</v>
      </c>
      <c r="AP83" s="259">
        <f t="shared" si="32"/>
        <v>0</v>
      </c>
      <c r="AQ83" s="259">
        <f t="shared" si="32"/>
        <v>0</v>
      </c>
      <c r="AR83" s="249">
        <f t="shared" si="19"/>
        <v>38609.040000000001</v>
      </c>
      <c r="AS83" s="249">
        <f t="shared" si="20"/>
        <v>9717.5099999999984</v>
      </c>
      <c r="AT83" s="249">
        <f t="shared" si="20"/>
        <v>0</v>
      </c>
      <c r="AU83" s="252">
        <f t="shared" si="18"/>
        <v>19609.269999999997</v>
      </c>
      <c r="AV83" s="253">
        <f t="shared" si="21"/>
        <v>3860.904</v>
      </c>
      <c r="AW83" s="253">
        <f t="shared" si="22"/>
        <v>46330.847999999998</v>
      </c>
      <c r="AX83" s="252">
        <f t="shared" si="23"/>
        <v>9717.5099999999984</v>
      </c>
      <c r="AY83" s="253">
        <f t="shared" si="24"/>
        <v>56048.357999999993</v>
      </c>
      <c r="AZ83" s="253">
        <f t="shared" si="25"/>
        <v>56.048357999999993</v>
      </c>
      <c r="BA83" s="253">
        <f t="shared" si="26"/>
        <v>57.729808739999996</v>
      </c>
      <c r="BC83" s="253">
        <f t="shared" si="27"/>
        <v>9.717509999999999</v>
      </c>
    </row>
    <row r="84" spans="2:55" x14ac:dyDescent="0.25">
      <c r="C84" s="268"/>
      <c r="D84" s="273"/>
      <c r="E84" s="273" t="s">
        <v>654</v>
      </c>
      <c r="F84" s="261" t="s">
        <v>139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>
        <f>'[1]Facturi si Arierate - 27.04.20'!H72+'[1]Facturi si Arierate - 27.04.20'!H81+'[1]Facturi si Arierate - 27.04.20'!H96+'[1]Facturi si Arierate - 27.04.20'!H103+'[1]Facturi si Arierate - 27.04.20'!H126+'[1]Facturi si Arierate - 27.04.20'!H136+'[1]Facturi si Arierate - 27.04.20'!H149+'[1]Facturi si Arierate - 27.04.20'!H159+'[1]Facturi si Arierate - 27.04.20'!H180</f>
        <v>7703.4</v>
      </c>
      <c r="R84" s="262"/>
      <c r="S84" s="262"/>
      <c r="T84" s="262"/>
      <c r="U84" s="262"/>
      <c r="V84" s="262"/>
      <c r="W84" s="262">
        <f>'[1]Facturi si Arierate -30 iu 2020'!H225</f>
        <v>2499</v>
      </c>
      <c r="X84" s="262"/>
      <c r="Y84" s="262"/>
      <c r="Z84" s="262"/>
      <c r="AA84" s="262"/>
      <c r="AB84" s="262"/>
      <c r="AC84" s="262"/>
      <c r="AD84" s="262"/>
      <c r="AE84" s="262"/>
      <c r="AF84" s="262">
        <f>'[1]Facturi si Arierate -05.10. 20'!H560+'[1]Facturi si Arierate -05.10. 20'!H574+'[1]Facturi si Arierate -05.10. 20'!H580+'[1]Facturi si Arierate -05.10. 20'!H588+'[1]Facturi si Arierate -05.10. 20'!H603+'[1]Facturi si Arierate -05.10. 20'!H640</f>
        <v>4450.32</v>
      </c>
      <c r="AG84" s="262">
        <f>'[1]Facturi si Arierate -05.10. 20'!H650+'[1]Facturi si Arierate -05.10. 20'!H661+'[1]Facturi si Arierate -05.10. 20'!H664+'[1]Facturi si Arierate -05.10. 20'!H665+'[1]Facturi si Arierate -05.10. 20'!H701+'[1]Facturi si Arierate -05.10. 20'!H713</f>
        <v>6087.01</v>
      </c>
      <c r="AH84" s="262"/>
      <c r="AI84" s="262"/>
      <c r="AJ84" s="262">
        <f>'[1]Facturi si Arierate - 4.11.2020'!H642+'[1]Facturi si Arierate - 4.11.2020'!H661+'[1]Facturi si Arierate - 4.11.2020'!H664+'[1]Facturi si Arierate - 4.11.2020'!H681+'[1]Facturi si Arierate - 4.11.2020'!H687+'[1]Facturi si Arierate - 4.11.2020'!H737+'[1]Facturi si Arierate - 4.11.2020'!H754+'[1]Facturi si Arierate - 4.11.2020'!H792+'[1]Facturi si Arierate - 4.11.2020'!H793+'[1]Facturi si Arierate - 4.11.2020'!H796+'[1]Facturi si Arierate - 4.11.2020'!H803+'[1]Facturi si Arierate - 4.11.2020'!H805</f>
        <v>9717.5099999999984</v>
      </c>
      <c r="AK84" s="262"/>
      <c r="AL84" s="262"/>
      <c r="AM84" s="262"/>
      <c r="AN84" s="262"/>
      <c r="AO84" s="262"/>
      <c r="AP84" s="262"/>
      <c r="AQ84" s="262"/>
      <c r="AR84" s="249">
        <f t="shared" si="19"/>
        <v>14652.72</v>
      </c>
      <c r="AS84" s="249">
        <f t="shared" si="20"/>
        <v>9717.5099999999984</v>
      </c>
      <c r="AT84" s="249">
        <f t="shared" si="20"/>
        <v>0</v>
      </c>
      <c r="AU84" s="252">
        <f t="shared" si="18"/>
        <v>14167.829999999998</v>
      </c>
      <c r="AV84" s="253">
        <f t="shared" si="21"/>
        <v>1465.2719999999999</v>
      </c>
      <c r="AW84" s="253">
        <f t="shared" si="22"/>
        <v>17583.263999999999</v>
      </c>
      <c r="AX84" s="252">
        <f t="shared" si="23"/>
        <v>9717.5099999999984</v>
      </c>
      <c r="AY84" s="253">
        <f t="shared" si="24"/>
        <v>27300.773999999998</v>
      </c>
      <c r="AZ84" s="253">
        <f t="shared" si="25"/>
        <v>27.300773999999997</v>
      </c>
      <c r="BA84" s="253">
        <f t="shared" si="26"/>
        <v>28.119797219999999</v>
      </c>
      <c r="BC84" s="253">
        <f t="shared" si="27"/>
        <v>9.717509999999999</v>
      </c>
    </row>
    <row r="85" spans="2:55" x14ac:dyDescent="0.25">
      <c r="C85" s="268"/>
      <c r="D85" s="273"/>
      <c r="E85" s="273" t="s">
        <v>655</v>
      </c>
      <c r="F85" s="261" t="s">
        <v>139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>
        <f>'[1]Facturi si Arierate -30 iu 2020'!H202+'[1]Facturi si Arierate -30 iu 2020'!H204+'[1]Facturi si Arierate -30 iu 2020'!H219+'[1]Facturi si Arierate -30 iu 2020'!H220+'[1]Facturi si Arierate -30 iu 2020'!H260+'[1]Facturi si Arierate -30 iu 2020'!H313+'[1]Facturi si Arierate -30 iu 2020'!H355+'[1]Facturi si Arierate -30 iu 2020'!H393+'[1]Facturi si Arierate -30 iu 2020'!H451</f>
        <v>11522.84</v>
      </c>
      <c r="X85" s="262"/>
      <c r="Y85" s="262"/>
      <c r="Z85" s="262">
        <f>'[1]Facturi si Arierate -04.08 2020'!H487</f>
        <v>1904</v>
      </c>
      <c r="AA85" s="262"/>
      <c r="AB85" s="262"/>
      <c r="AC85" s="262">
        <f>'[1]Facturi si Arierate -31.08 2020'!H528+'[1]Facturi si Arierate -31.08 2020'!H540+'[1]Facturi si Arierate -31.08 2020'!H543</f>
        <v>5441.4400000000005</v>
      </c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49">
        <f t="shared" si="19"/>
        <v>18868.28</v>
      </c>
      <c r="AS85" s="249">
        <f t="shared" si="20"/>
        <v>0</v>
      </c>
      <c r="AT85" s="249">
        <f t="shared" si="20"/>
        <v>0</v>
      </c>
      <c r="AU85" s="252">
        <f t="shared" si="18"/>
        <v>5441.4400000000005</v>
      </c>
      <c r="AV85" s="253">
        <f t="shared" si="21"/>
        <v>1886.828</v>
      </c>
      <c r="AW85" s="253">
        <f t="shared" si="22"/>
        <v>22641.936000000002</v>
      </c>
      <c r="AX85" s="252">
        <f t="shared" si="23"/>
        <v>0</v>
      </c>
      <c r="AY85" s="253">
        <f t="shared" si="24"/>
        <v>22641.936000000002</v>
      </c>
      <c r="AZ85" s="253">
        <f t="shared" si="25"/>
        <v>22.641936000000001</v>
      </c>
      <c r="BA85" s="253">
        <f t="shared" si="26"/>
        <v>23.321194080000001</v>
      </c>
      <c r="BC85" s="253">
        <f t="shared" si="27"/>
        <v>0</v>
      </c>
    </row>
    <row r="86" spans="2:55" x14ac:dyDescent="0.25">
      <c r="C86" s="268"/>
      <c r="D86" s="273"/>
      <c r="E86" s="273" t="s">
        <v>656</v>
      </c>
      <c r="F86" s="261" t="s">
        <v>139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49">
        <f t="shared" si="19"/>
        <v>0</v>
      </c>
      <c r="AS86" s="249">
        <f t="shared" si="20"/>
        <v>0</v>
      </c>
      <c r="AT86" s="249">
        <f t="shared" si="20"/>
        <v>0</v>
      </c>
      <c r="AU86" s="252">
        <f t="shared" si="18"/>
        <v>0</v>
      </c>
      <c r="AV86" s="253">
        <f t="shared" si="21"/>
        <v>0</v>
      </c>
      <c r="AW86" s="253">
        <f t="shared" si="22"/>
        <v>0</v>
      </c>
      <c r="AX86" s="252">
        <f t="shared" si="23"/>
        <v>0</v>
      </c>
      <c r="AY86" s="253">
        <f t="shared" si="24"/>
        <v>0</v>
      </c>
      <c r="AZ86" s="253">
        <f t="shared" si="25"/>
        <v>0</v>
      </c>
      <c r="BA86" s="253">
        <f t="shared" si="26"/>
        <v>0</v>
      </c>
      <c r="BC86" s="253">
        <f t="shared" si="27"/>
        <v>0</v>
      </c>
    </row>
    <row r="87" spans="2:55" x14ac:dyDescent="0.25">
      <c r="C87" s="268"/>
      <c r="D87" s="273"/>
      <c r="E87" s="273" t="s">
        <v>602</v>
      </c>
      <c r="F87" s="261" t="s">
        <v>139</v>
      </c>
      <c r="G87" s="262"/>
      <c r="H87" s="262"/>
      <c r="I87" s="262"/>
      <c r="J87" s="262"/>
      <c r="K87" s="262">
        <f>'[1]Facturi si Arierate -04.03.20'!H49+'[1]Facturi si Arierate -04.03.20'!H69</f>
        <v>5088.04</v>
      </c>
      <c r="L87" s="262"/>
      <c r="M87" s="262"/>
      <c r="N87" s="262"/>
      <c r="O87" s="262"/>
      <c r="P87" s="262"/>
      <c r="Q87" s="262"/>
      <c r="R87" s="264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49">
        <f t="shared" si="19"/>
        <v>5088.04</v>
      </c>
      <c r="AS87" s="249">
        <f t="shared" si="20"/>
        <v>0</v>
      </c>
      <c r="AT87" s="249">
        <f t="shared" si="20"/>
        <v>0</v>
      </c>
      <c r="AU87" s="252">
        <f t="shared" si="18"/>
        <v>0</v>
      </c>
      <c r="AV87" s="253">
        <f t="shared" si="21"/>
        <v>508.80399999999997</v>
      </c>
      <c r="AW87" s="253">
        <f t="shared" si="22"/>
        <v>6105.6479999999992</v>
      </c>
      <c r="AX87" s="252">
        <f t="shared" si="23"/>
        <v>0</v>
      </c>
      <c r="AY87" s="253">
        <f t="shared" si="24"/>
        <v>6105.6479999999992</v>
      </c>
      <c r="AZ87" s="253">
        <f t="shared" si="25"/>
        <v>6.1056479999999995</v>
      </c>
      <c r="BA87" s="253">
        <f t="shared" si="26"/>
        <v>6.2888174399999999</v>
      </c>
      <c r="BC87" s="253">
        <f t="shared" si="27"/>
        <v>0</v>
      </c>
    </row>
    <row r="88" spans="2:55" s="284" customFormat="1" hidden="1" outlineLevel="1" x14ac:dyDescent="0.25">
      <c r="C88" s="453" t="s">
        <v>140</v>
      </c>
      <c r="D88" s="454"/>
      <c r="E88" s="254"/>
      <c r="F88" s="281" t="s">
        <v>141</v>
      </c>
      <c r="G88" s="285"/>
      <c r="H88" s="285">
        <f t="shared" ref="H88:S88" si="33">SUM(H89:H90)</f>
        <v>0</v>
      </c>
      <c r="I88" s="285">
        <f t="shared" si="33"/>
        <v>0</v>
      </c>
      <c r="J88" s="285">
        <f t="shared" si="33"/>
        <v>0</v>
      </c>
      <c r="K88" s="285">
        <f t="shared" si="33"/>
        <v>0</v>
      </c>
      <c r="L88" s="285">
        <f t="shared" si="33"/>
        <v>0</v>
      </c>
      <c r="M88" s="285">
        <f t="shared" si="33"/>
        <v>0</v>
      </c>
      <c r="N88" s="285">
        <f t="shared" si="33"/>
        <v>0</v>
      </c>
      <c r="O88" s="285">
        <f t="shared" si="33"/>
        <v>0</v>
      </c>
      <c r="P88" s="285">
        <f t="shared" si="33"/>
        <v>0</v>
      </c>
      <c r="Q88" s="285">
        <f t="shared" si="33"/>
        <v>0</v>
      </c>
      <c r="R88" s="285">
        <f t="shared" si="33"/>
        <v>0</v>
      </c>
      <c r="S88" s="285">
        <f t="shared" si="33"/>
        <v>0</v>
      </c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49">
        <f t="shared" si="19"/>
        <v>0</v>
      </c>
      <c r="AS88" s="249">
        <f t="shared" si="20"/>
        <v>0</v>
      </c>
      <c r="AT88" s="249">
        <f t="shared" si="20"/>
        <v>0</v>
      </c>
      <c r="AU88" s="252">
        <f t="shared" si="18"/>
        <v>0</v>
      </c>
      <c r="AV88" s="253">
        <f t="shared" si="21"/>
        <v>0</v>
      </c>
      <c r="AW88" s="253">
        <f t="shared" si="22"/>
        <v>0</v>
      </c>
      <c r="AX88" s="252">
        <f t="shared" si="23"/>
        <v>0</v>
      </c>
      <c r="AY88" s="253">
        <f t="shared" si="24"/>
        <v>0</v>
      </c>
      <c r="AZ88" s="253">
        <f t="shared" si="25"/>
        <v>0</v>
      </c>
      <c r="BA88" s="253">
        <f t="shared" si="26"/>
        <v>0</v>
      </c>
      <c r="BC88" s="253">
        <f t="shared" si="27"/>
        <v>0</v>
      </c>
    </row>
    <row r="89" spans="2:55" hidden="1" outlineLevel="1" x14ac:dyDescent="0.25">
      <c r="C89" s="256"/>
      <c r="D89" s="280" t="s">
        <v>142</v>
      </c>
      <c r="E89" s="280"/>
      <c r="F89" s="281" t="s">
        <v>143</v>
      </c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49">
        <f t="shared" si="19"/>
        <v>0</v>
      </c>
      <c r="AS89" s="249">
        <f t="shared" si="20"/>
        <v>0</v>
      </c>
      <c r="AT89" s="249">
        <f t="shared" si="20"/>
        <v>0</v>
      </c>
      <c r="AU89" s="252">
        <f t="shared" si="18"/>
        <v>0</v>
      </c>
      <c r="AV89" s="253">
        <f t="shared" si="21"/>
        <v>0</v>
      </c>
      <c r="AW89" s="253">
        <f t="shared" si="22"/>
        <v>0</v>
      </c>
      <c r="AX89" s="252">
        <f t="shared" si="23"/>
        <v>0</v>
      </c>
      <c r="AY89" s="253">
        <f t="shared" si="24"/>
        <v>0</v>
      </c>
      <c r="AZ89" s="253">
        <f t="shared" si="25"/>
        <v>0</v>
      </c>
      <c r="BA89" s="253">
        <f t="shared" si="26"/>
        <v>0</v>
      </c>
      <c r="BC89" s="253">
        <f t="shared" si="27"/>
        <v>0</v>
      </c>
    </row>
    <row r="90" spans="2:55" hidden="1" outlineLevel="1" x14ac:dyDescent="0.25">
      <c r="C90" s="256"/>
      <c r="D90" s="280" t="s">
        <v>144</v>
      </c>
      <c r="E90" s="280"/>
      <c r="F90" s="281" t="s">
        <v>145</v>
      </c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49">
        <f t="shared" si="19"/>
        <v>0</v>
      </c>
      <c r="AS90" s="249">
        <f t="shared" si="20"/>
        <v>0</v>
      </c>
      <c r="AT90" s="249">
        <f t="shared" si="20"/>
        <v>0</v>
      </c>
      <c r="AU90" s="252">
        <f t="shared" si="18"/>
        <v>0</v>
      </c>
      <c r="AV90" s="253">
        <f t="shared" si="21"/>
        <v>0</v>
      </c>
      <c r="AW90" s="253">
        <f t="shared" si="22"/>
        <v>0</v>
      </c>
      <c r="AX90" s="252">
        <f t="shared" si="23"/>
        <v>0</v>
      </c>
      <c r="AY90" s="253">
        <f t="shared" si="24"/>
        <v>0</v>
      </c>
      <c r="AZ90" s="253">
        <f t="shared" si="25"/>
        <v>0</v>
      </c>
      <c r="BA90" s="253">
        <f t="shared" si="26"/>
        <v>0</v>
      </c>
      <c r="BC90" s="253">
        <f t="shared" si="27"/>
        <v>0</v>
      </c>
    </row>
    <row r="91" spans="2:55" s="284" customFormat="1" hidden="1" outlineLevel="1" x14ac:dyDescent="0.25">
      <c r="C91" s="453" t="s">
        <v>146</v>
      </c>
      <c r="D91" s="454"/>
      <c r="E91" s="254"/>
      <c r="F91" s="281" t="s">
        <v>147</v>
      </c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49">
        <f t="shared" si="19"/>
        <v>0</v>
      </c>
      <c r="AS91" s="249">
        <f t="shared" si="20"/>
        <v>0</v>
      </c>
      <c r="AT91" s="249">
        <f t="shared" si="20"/>
        <v>0</v>
      </c>
      <c r="AU91" s="252">
        <f t="shared" si="18"/>
        <v>0</v>
      </c>
      <c r="AV91" s="253">
        <f t="shared" si="21"/>
        <v>0</v>
      </c>
      <c r="AW91" s="253">
        <f t="shared" si="22"/>
        <v>0</v>
      </c>
      <c r="AX91" s="252">
        <f t="shared" si="23"/>
        <v>0</v>
      </c>
      <c r="AY91" s="253">
        <f t="shared" si="24"/>
        <v>0</v>
      </c>
      <c r="AZ91" s="253">
        <f t="shared" si="25"/>
        <v>0</v>
      </c>
      <c r="BA91" s="253">
        <f t="shared" si="26"/>
        <v>0</v>
      </c>
      <c r="BC91" s="253">
        <f t="shared" si="27"/>
        <v>0</v>
      </c>
    </row>
    <row r="92" spans="2:55" s="284" customFormat="1" hidden="1" outlineLevel="1" x14ac:dyDescent="0.25">
      <c r="C92" s="453" t="s">
        <v>148</v>
      </c>
      <c r="D92" s="454"/>
      <c r="E92" s="254"/>
      <c r="F92" s="281" t="s">
        <v>149</v>
      </c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49">
        <f t="shared" si="19"/>
        <v>0</v>
      </c>
      <c r="AS92" s="249">
        <f t="shared" si="20"/>
        <v>0</v>
      </c>
      <c r="AT92" s="249">
        <f t="shared" si="20"/>
        <v>0</v>
      </c>
      <c r="AU92" s="252">
        <f t="shared" si="18"/>
        <v>0</v>
      </c>
      <c r="AV92" s="253">
        <f t="shared" si="21"/>
        <v>0</v>
      </c>
      <c r="AW92" s="253">
        <f t="shared" si="22"/>
        <v>0</v>
      </c>
      <c r="AX92" s="252">
        <f t="shared" si="23"/>
        <v>0</v>
      </c>
      <c r="AY92" s="253">
        <f t="shared" si="24"/>
        <v>0</v>
      </c>
      <c r="AZ92" s="253">
        <f t="shared" si="25"/>
        <v>0</v>
      </c>
      <c r="BA92" s="253">
        <f t="shared" si="26"/>
        <v>0</v>
      </c>
      <c r="BC92" s="253">
        <f t="shared" si="27"/>
        <v>0</v>
      </c>
    </row>
    <row r="93" spans="2:55" s="284" customFormat="1" hidden="1" outlineLevel="1" x14ac:dyDescent="0.25">
      <c r="C93" s="453" t="s">
        <v>150</v>
      </c>
      <c r="D93" s="454"/>
      <c r="E93" s="254"/>
      <c r="F93" s="281" t="s">
        <v>151</v>
      </c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49">
        <f t="shared" si="19"/>
        <v>0</v>
      </c>
      <c r="AS93" s="249">
        <f t="shared" si="20"/>
        <v>0</v>
      </c>
      <c r="AT93" s="249">
        <f t="shared" si="20"/>
        <v>0</v>
      </c>
      <c r="AU93" s="252">
        <f t="shared" si="18"/>
        <v>0</v>
      </c>
      <c r="AV93" s="253">
        <f t="shared" si="21"/>
        <v>0</v>
      </c>
      <c r="AW93" s="253">
        <f t="shared" si="22"/>
        <v>0</v>
      </c>
      <c r="AX93" s="252">
        <f t="shared" si="23"/>
        <v>0</v>
      </c>
      <c r="AY93" s="253">
        <f t="shared" si="24"/>
        <v>0</v>
      </c>
      <c r="AZ93" s="253">
        <f t="shared" si="25"/>
        <v>0</v>
      </c>
      <c r="BA93" s="253">
        <f t="shared" si="26"/>
        <v>0</v>
      </c>
      <c r="BC93" s="253">
        <f t="shared" si="27"/>
        <v>0</v>
      </c>
    </row>
    <row r="94" spans="2:55" s="284" customFormat="1" hidden="1" outlineLevel="1" x14ac:dyDescent="0.25">
      <c r="C94" s="453" t="s">
        <v>152</v>
      </c>
      <c r="D94" s="454"/>
      <c r="E94" s="254"/>
      <c r="F94" s="281" t="s">
        <v>153</v>
      </c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49">
        <f t="shared" si="19"/>
        <v>0</v>
      </c>
      <c r="AS94" s="249">
        <f t="shared" si="20"/>
        <v>0</v>
      </c>
      <c r="AT94" s="249">
        <f t="shared" si="20"/>
        <v>0</v>
      </c>
      <c r="AU94" s="252">
        <f t="shared" si="18"/>
        <v>0</v>
      </c>
      <c r="AV94" s="253">
        <f t="shared" si="21"/>
        <v>0</v>
      </c>
      <c r="AW94" s="253">
        <f t="shared" si="22"/>
        <v>0</v>
      </c>
      <c r="AX94" s="252">
        <f t="shared" si="23"/>
        <v>0</v>
      </c>
      <c r="AY94" s="253">
        <f t="shared" si="24"/>
        <v>0</v>
      </c>
      <c r="AZ94" s="253">
        <f t="shared" si="25"/>
        <v>0</v>
      </c>
      <c r="BA94" s="253">
        <f t="shared" si="26"/>
        <v>0</v>
      </c>
      <c r="BC94" s="253">
        <f t="shared" si="27"/>
        <v>0</v>
      </c>
    </row>
    <row r="95" spans="2:55" s="284" customFormat="1" collapsed="1" x14ac:dyDescent="0.25">
      <c r="C95" s="275" t="s">
        <v>154</v>
      </c>
      <c r="D95" s="275"/>
      <c r="E95" s="275"/>
      <c r="F95" s="255" t="s">
        <v>155</v>
      </c>
      <c r="G95" s="259">
        <f>SUM(G96:G98)</f>
        <v>0</v>
      </c>
      <c r="H95" s="259">
        <f t="shared" ref="H95:AQ95" si="34">SUM(H96:H98)</f>
        <v>0</v>
      </c>
      <c r="I95" s="259">
        <f t="shared" si="34"/>
        <v>0</v>
      </c>
      <c r="J95" s="259">
        <f t="shared" si="34"/>
        <v>0</v>
      </c>
      <c r="K95" s="259">
        <f t="shared" si="34"/>
        <v>0</v>
      </c>
      <c r="L95" s="259">
        <f t="shared" si="34"/>
        <v>0</v>
      </c>
      <c r="M95" s="259">
        <f t="shared" si="34"/>
        <v>0</v>
      </c>
      <c r="N95" s="259">
        <f t="shared" si="34"/>
        <v>0</v>
      </c>
      <c r="O95" s="259">
        <f t="shared" si="34"/>
        <v>0</v>
      </c>
      <c r="P95" s="259">
        <f t="shared" si="34"/>
        <v>0</v>
      </c>
      <c r="Q95" s="259">
        <f t="shared" si="34"/>
        <v>0</v>
      </c>
      <c r="R95" s="259">
        <f t="shared" si="34"/>
        <v>0</v>
      </c>
      <c r="S95" s="259">
        <f t="shared" si="34"/>
        <v>0</v>
      </c>
      <c r="T95" s="259">
        <f t="shared" si="34"/>
        <v>0</v>
      </c>
      <c r="U95" s="259">
        <f t="shared" si="34"/>
        <v>0</v>
      </c>
      <c r="V95" s="259">
        <f t="shared" si="34"/>
        <v>0</v>
      </c>
      <c r="W95" s="259">
        <f t="shared" si="34"/>
        <v>0</v>
      </c>
      <c r="X95" s="259">
        <f t="shared" si="34"/>
        <v>0</v>
      </c>
      <c r="Y95" s="259">
        <f t="shared" si="34"/>
        <v>0</v>
      </c>
      <c r="Z95" s="259">
        <f t="shared" si="34"/>
        <v>0</v>
      </c>
      <c r="AA95" s="259">
        <f t="shared" si="34"/>
        <v>0</v>
      </c>
      <c r="AB95" s="259">
        <f t="shared" si="34"/>
        <v>0</v>
      </c>
      <c r="AC95" s="259">
        <f t="shared" si="34"/>
        <v>0</v>
      </c>
      <c r="AD95" s="259">
        <f t="shared" si="34"/>
        <v>0</v>
      </c>
      <c r="AE95" s="259">
        <f t="shared" si="34"/>
        <v>0</v>
      </c>
      <c r="AF95" s="259">
        <f t="shared" si="34"/>
        <v>0</v>
      </c>
      <c r="AG95" s="259">
        <f t="shared" si="34"/>
        <v>0</v>
      </c>
      <c r="AH95" s="259">
        <f t="shared" si="34"/>
        <v>0</v>
      </c>
      <c r="AI95" s="259">
        <f t="shared" si="34"/>
        <v>0</v>
      </c>
      <c r="AJ95" s="259">
        <f t="shared" si="34"/>
        <v>0</v>
      </c>
      <c r="AK95" s="259">
        <f t="shared" si="34"/>
        <v>0</v>
      </c>
      <c r="AL95" s="259">
        <f t="shared" si="34"/>
        <v>0</v>
      </c>
      <c r="AM95" s="259">
        <f t="shared" si="34"/>
        <v>0</v>
      </c>
      <c r="AN95" s="259">
        <f t="shared" si="34"/>
        <v>0</v>
      </c>
      <c r="AO95" s="259">
        <f t="shared" si="34"/>
        <v>0</v>
      </c>
      <c r="AP95" s="259">
        <f t="shared" si="34"/>
        <v>0</v>
      </c>
      <c r="AQ95" s="259">
        <f t="shared" si="34"/>
        <v>0</v>
      </c>
      <c r="AR95" s="249">
        <f t="shared" si="19"/>
        <v>0</v>
      </c>
      <c r="AS95" s="249">
        <f t="shared" si="20"/>
        <v>0</v>
      </c>
      <c r="AT95" s="249">
        <f t="shared" si="20"/>
        <v>0</v>
      </c>
      <c r="AU95" s="252">
        <f t="shared" si="18"/>
        <v>0</v>
      </c>
      <c r="AV95" s="253">
        <f t="shared" si="21"/>
        <v>0</v>
      </c>
      <c r="AW95" s="253">
        <f t="shared" si="22"/>
        <v>0</v>
      </c>
      <c r="AX95" s="252">
        <f t="shared" si="23"/>
        <v>0</v>
      </c>
      <c r="AY95" s="253">
        <f t="shared" si="24"/>
        <v>0</v>
      </c>
      <c r="AZ95" s="253">
        <f t="shared" si="25"/>
        <v>0</v>
      </c>
      <c r="BA95" s="253">
        <f t="shared" si="26"/>
        <v>0</v>
      </c>
      <c r="BC95" s="253">
        <f t="shared" si="27"/>
        <v>0</v>
      </c>
    </row>
    <row r="96" spans="2:55" s="284" customFormat="1" x14ac:dyDescent="0.25">
      <c r="C96" s="273"/>
      <c r="D96" s="273"/>
      <c r="E96" s="273" t="s">
        <v>657</v>
      </c>
      <c r="F96" s="286" t="s">
        <v>155</v>
      </c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49">
        <f t="shared" si="19"/>
        <v>0</v>
      </c>
      <c r="AS96" s="249">
        <f t="shared" si="20"/>
        <v>0</v>
      </c>
      <c r="AT96" s="249">
        <f t="shared" si="20"/>
        <v>0</v>
      </c>
      <c r="AU96" s="252">
        <f t="shared" si="18"/>
        <v>0</v>
      </c>
      <c r="AV96" s="253">
        <f t="shared" si="21"/>
        <v>0</v>
      </c>
      <c r="AW96" s="253">
        <f t="shared" si="22"/>
        <v>0</v>
      </c>
      <c r="AX96" s="252">
        <f t="shared" si="23"/>
        <v>0</v>
      </c>
      <c r="AY96" s="253">
        <f t="shared" si="24"/>
        <v>0</v>
      </c>
      <c r="AZ96" s="253">
        <f t="shared" si="25"/>
        <v>0</v>
      </c>
      <c r="BA96" s="253">
        <f t="shared" si="26"/>
        <v>0</v>
      </c>
      <c r="BC96" s="253">
        <f t="shared" si="27"/>
        <v>0</v>
      </c>
    </row>
    <row r="97" spans="2:55" s="284" customFormat="1" x14ac:dyDescent="0.25">
      <c r="C97" s="273"/>
      <c r="D97" s="273"/>
      <c r="E97" s="273" t="s">
        <v>658</v>
      </c>
      <c r="F97" s="286" t="s">
        <v>155</v>
      </c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49">
        <f t="shared" si="19"/>
        <v>0</v>
      </c>
      <c r="AS97" s="249">
        <f t="shared" si="20"/>
        <v>0</v>
      </c>
      <c r="AT97" s="249">
        <f t="shared" si="20"/>
        <v>0</v>
      </c>
      <c r="AU97" s="252">
        <f t="shared" si="18"/>
        <v>0</v>
      </c>
      <c r="AV97" s="253">
        <f t="shared" si="21"/>
        <v>0</v>
      </c>
      <c r="AW97" s="253">
        <f t="shared" si="22"/>
        <v>0</v>
      </c>
      <c r="AX97" s="252">
        <f t="shared" si="23"/>
        <v>0</v>
      </c>
      <c r="AY97" s="253">
        <f t="shared" si="24"/>
        <v>0</v>
      </c>
      <c r="AZ97" s="253">
        <f t="shared" si="25"/>
        <v>0</v>
      </c>
      <c r="BA97" s="253">
        <f t="shared" si="26"/>
        <v>0</v>
      </c>
      <c r="BC97" s="253">
        <f t="shared" si="27"/>
        <v>0</v>
      </c>
    </row>
    <row r="98" spans="2:55" s="284" customFormat="1" x14ac:dyDescent="0.25">
      <c r="C98" s="273"/>
      <c r="D98" s="273"/>
      <c r="E98" s="273" t="s">
        <v>659</v>
      </c>
      <c r="F98" s="286" t="s">
        <v>155</v>
      </c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49">
        <f t="shared" si="19"/>
        <v>0</v>
      </c>
      <c r="AS98" s="249">
        <f t="shared" si="20"/>
        <v>0</v>
      </c>
      <c r="AT98" s="249">
        <f t="shared" si="20"/>
        <v>0</v>
      </c>
      <c r="AU98" s="252">
        <f t="shared" si="18"/>
        <v>0</v>
      </c>
      <c r="AV98" s="253">
        <f t="shared" si="21"/>
        <v>0</v>
      </c>
      <c r="AW98" s="253">
        <f t="shared" si="22"/>
        <v>0</v>
      </c>
      <c r="AX98" s="252">
        <f t="shared" si="23"/>
        <v>0</v>
      </c>
      <c r="AY98" s="253">
        <f t="shared" si="24"/>
        <v>0</v>
      </c>
      <c r="AZ98" s="253">
        <f t="shared" si="25"/>
        <v>0</v>
      </c>
      <c r="BA98" s="253">
        <f t="shared" si="26"/>
        <v>0</v>
      </c>
      <c r="BC98" s="253">
        <f t="shared" si="27"/>
        <v>0</v>
      </c>
    </row>
    <row r="99" spans="2:55" s="284" customFormat="1" outlineLevel="1" x14ac:dyDescent="0.25">
      <c r="C99" s="470" t="s">
        <v>156</v>
      </c>
      <c r="D99" s="471"/>
      <c r="E99" s="287"/>
      <c r="F99" s="255" t="s">
        <v>157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>
        <f>'[1]Facturi si Arierate - 4.11.2020'!H774</f>
        <v>856.8</v>
      </c>
      <c r="AK99" s="259"/>
      <c r="AL99" s="259"/>
      <c r="AM99" s="259"/>
      <c r="AN99" s="259"/>
      <c r="AO99" s="259"/>
      <c r="AP99" s="259"/>
      <c r="AQ99" s="259"/>
      <c r="AR99" s="249">
        <f t="shared" si="19"/>
        <v>0</v>
      </c>
      <c r="AS99" s="249">
        <f t="shared" si="20"/>
        <v>856.8</v>
      </c>
      <c r="AT99" s="249">
        <f t="shared" si="20"/>
        <v>0</v>
      </c>
      <c r="AU99" s="252">
        <f t="shared" si="18"/>
        <v>856.8</v>
      </c>
      <c r="AV99" s="253">
        <f t="shared" si="21"/>
        <v>0</v>
      </c>
      <c r="AW99" s="253">
        <f t="shared" si="22"/>
        <v>0</v>
      </c>
      <c r="AX99" s="252">
        <f t="shared" si="23"/>
        <v>856.8</v>
      </c>
      <c r="AY99" s="253">
        <f t="shared" si="24"/>
        <v>856.8</v>
      </c>
      <c r="AZ99" s="253">
        <f t="shared" si="25"/>
        <v>0.85680000000000001</v>
      </c>
      <c r="BA99" s="253">
        <f t="shared" si="26"/>
        <v>0.88250400000000007</v>
      </c>
      <c r="BC99" s="253">
        <f t="shared" si="27"/>
        <v>0.85680000000000001</v>
      </c>
    </row>
    <row r="100" spans="2:55" s="284" customFormat="1" outlineLevel="1" x14ac:dyDescent="0.25">
      <c r="C100" s="470" t="s">
        <v>184</v>
      </c>
      <c r="D100" s="471"/>
      <c r="E100" s="287"/>
      <c r="F100" s="255" t="s">
        <v>185</v>
      </c>
      <c r="G100" s="288">
        <f>SUM(G104+G101)</f>
        <v>0</v>
      </c>
      <c r="H100" s="288">
        <f t="shared" ref="H100:AQ100" si="35">H101+H104</f>
        <v>0</v>
      </c>
      <c r="I100" s="288">
        <f t="shared" si="35"/>
        <v>0</v>
      </c>
      <c r="J100" s="288">
        <f t="shared" si="35"/>
        <v>0</v>
      </c>
      <c r="K100" s="288">
        <f t="shared" si="35"/>
        <v>0</v>
      </c>
      <c r="L100" s="288">
        <f t="shared" si="35"/>
        <v>0</v>
      </c>
      <c r="M100" s="288">
        <f t="shared" si="35"/>
        <v>0</v>
      </c>
      <c r="N100" s="288">
        <f t="shared" si="35"/>
        <v>0</v>
      </c>
      <c r="O100" s="288">
        <f t="shared" si="35"/>
        <v>0</v>
      </c>
      <c r="P100" s="288">
        <f t="shared" si="35"/>
        <v>0</v>
      </c>
      <c r="Q100" s="288">
        <f t="shared" si="35"/>
        <v>0</v>
      </c>
      <c r="R100" s="288">
        <f t="shared" si="35"/>
        <v>0</v>
      </c>
      <c r="S100" s="288">
        <f t="shared" si="35"/>
        <v>0</v>
      </c>
      <c r="T100" s="288">
        <f t="shared" si="35"/>
        <v>0</v>
      </c>
      <c r="U100" s="288">
        <f t="shared" si="35"/>
        <v>0</v>
      </c>
      <c r="V100" s="288">
        <f t="shared" si="35"/>
        <v>0</v>
      </c>
      <c r="W100" s="288">
        <f t="shared" si="35"/>
        <v>0</v>
      </c>
      <c r="X100" s="288">
        <f t="shared" si="35"/>
        <v>0</v>
      </c>
      <c r="Y100" s="288">
        <f t="shared" si="35"/>
        <v>0</v>
      </c>
      <c r="Z100" s="288">
        <f t="shared" si="35"/>
        <v>0</v>
      </c>
      <c r="AA100" s="288">
        <f t="shared" si="35"/>
        <v>0</v>
      </c>
      <c r="AB100" s="288">
        <f t="shared" si="35"/>
        <v>0</v>
      </c>
      <c r="AC100" s="288">
        <f t="shared" si="35"/>
        <v>0</v>
      </c>
      <c r="AD100" s="288">
        <f t="shared" si="35"/>
        <v>0</v>
      </c>
      <c r="AE100" s="288">
        <f t="shared" si="35"/>
        <v>0</v>
      </c>
      <c r="AF100" s="288">
        <f t="shared" si="35"/>
        <v>0</v>
      </c>
      <c r="AG100" s="288">
        <f t="shared" si="35"/>
        <v>0</v>
      </c>
      <c r="AH100" s="288">
        <f t="shared" si="35"/>
        <v>0</v>
      </c>
      <c r="AI100" s="288">
        <f t="shared" si="35"/>
        <v>0</v>
      </c>
      <c r="AJ100" s="288">
        <f t="shared" si="35"/>
        <v>0</v>
      </c>
      <c r="AK100" s="288">
        <f t="shared" si="35"/>
        <v>0</v>
      </c>
      <c r="AL100" s="288">
        <f t="shared" si="35"/>
        <v>0</v>
      </c>
      <c r="AM100" s="288">
        <f t="shared" si="35"/>
        <v>0</v>
      </c>
      <c r="AN100" s="288">
        <f t="shared" si="35"/>
        <v>0</v>
      </c>
      <c r="AO100" s="288">
        <f t="shared" si="35"/>
        <v>0</v>
      </c>
      <c r="AP100" s="288">
        <f t="shared" si="35"/>
        <v>0</v>
      </c>
      <c r="AQ100" s="288">
        <f t="shared" si="35"/>
        <v>0</v>
      </c>
      <c r="AR100" s="249">
        <f t="shared" si="19"/>
        <v>0</v>
      </c>
      <c r="AS100" s="249">
        <f t="shared" si="20"/>
        <v>0</v>
      </c>
      <c r="AT100" s="249">
        <f t="shared" si="20"/>
        <v>0</v>
      </c>
      <c r="AU100" s="252">
        <f t="shared" si="18"/>
        <v>0</v>
      </c>
      <c r="AV100" s="253">
        <f t="shared" si="21"/>
        <v>0</v>
      </c>
      <c r="AW100" s="253">
        <f t="shared" si="22"/>
        <v>0</v>
      </c>
      <c r="AX100" s="252">
        <f t="shared" si="23"/>
        <v>0</v>
      </c>
      <c r="AY100" s="253">
        <f t="shared" si="24"/>
        <v>0</v>
      </c>
      <c r="AZ100" s="253">
        <f t="shared" si="25"/>
        <v>0</v>
      </c>
      <c r="BA100" s="253">
        <f t="shared" si="26"/>
        <v>0</v>
      </c>
      <c r="BC100" s="253">
        <f t="shared" si="27"/>
        <v>0</v>
      </c>
    </row>
    <row r="101" spans="2:55" s="284" customFormat="1" outlineLevel="1" x14ac:dyDescent="0.25">
      <c r="C101" s="289"/>
      <c r="D101" s="257" t="s">
        <v>660</v>
      </c>
      <c r="E101" s="257" t="s">
        <v>660</v>
      </c>
      <c r="F101" s="258" t="s">
        <v>191</v>
      </c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49">
        <f t="shared" si="19"/>
        <v>0</v>
      </c>
      <c r="AS101" s="249">
        <f t="shared" si="20"/>
        <v>0</v>
      </c>
      <c r="AT101" s="249">
        <f t="shared" si="20"/>
        <v>0</v>
      </c>
      <c r="AU101" s="252">
        <f t="shared" si="18"/>
        <v>0</v>
      </c>
      <c r="AV101" s="253">
        <f t="shared" si="21"/>
        <v>0</v>
      </c>
      <c r="AW101" s="253">
        <f t="shared" si="22"/>
        <v>0</v>
      </c>
      <c r="AX101" s="252">
        <f t="shared" si="23"/>
        <v>0</v>
      </c>
      <c r="AY101" s="253">
        <f t="shared" si="24"/>
        <v>0</v>
      </c>
      <c r="AZ101" s="253">
        <f t="shared" si="25"/>
        <v>0</v>
      </c>
      <c r="BA101" s="253">
        <f t="shared" si="26"/>
        <v>0</v>
      </c>
      <c r="BC101" s="253">
        <f t="shared" si="27"/>
        <v>0</v>
      </c>
    </row>
    <row r="102" spans="2:55" outlineLevel="1" x14ac:dyDescent="0.25">
      <c r="C102" s="290"/>
      <c r="D102" s="273"/>
      <c r="E102" s="273"/>
      <c r="F102" s="261" t="s">
        <v>191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49">
        <f t="shared" si="19"/>
        <v>0</v>
      </c>
      <c r="AS102" s="249">
        <f t="shared" si="20"/>
        <v>0</v>
      </c>
      <c r="AT102" s="249">
        <f t="shared" si="20"/>
        <v>0</v>
      </c>
      <c r="AU102" s="252">
        <f t="shared" si="18"/>
        <v>0</v>
      </c>
      <c r="AV102" s="253">
        <f t="shared" si="21"/>
        <v>0</v>
      </c>
      <c r="AW102" s="253">
        <f t="shared" si="22"/>
        <v>0</v>
      </c>
      <c r="AX102" s="252">
        <f t="shared" si="23"/>
        <v>0</v>
      </c>
      <c r="AY102" s="253">
        <f t="shared" si="24"/>
        <v>0</v>
      </c>
      <c r="AZ102" s="253">
        <f t="shared" si="25"/>
        <v>0</v>
      </c>
      <c r="BA102" s="253">
        <f t="shared" si="26"/>
        <v>0</v>
      </c>
      <c r="BC102" s="253">
        <f t="shared" si="27"/>
        <v>0</v>
      </c>
    </row>
    <row r="103" spans="2:55" outlineLevel="1" x14ac:dyDescent="0.25">
      <c r="C103" s="256"/>
      <c r="D103" s="273"/>
      <c r="E103" s="273"/>
      <c r="F103" s="261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49">
        <f t="shared" si="19"/>
        <v>0</v>
      </c>
      <c r="AS103" s="249">
        <f t="shared" si="20"/>
        <v>0</v>
      </c>
      <c r="AT103" s="249">
        <f t="shared" si="20"/>
        <v>0</v>
      </c>
      <c r="AU103" s="252">
        <f t="shared" si="18"/>
        <v>0</v>
      </c>
      <c r="AV103" s="253">
        <f t="shared" si="21"/>
        <v>0</v>
      </c>
      <c r="AW103" s="253">
        <f t="shared" si="22"/>
        <v>0</v>
      </c>
      <c r="AX103" s="252">
        <f t="shared" si="23"/>
        <v>0</v>
      </c>
      <c r="AY103" s="253">
        <f t="shared" si="24"/>
        <v>0</v>
      </c>
      <c r="AZ103" s="253">
        <f t="shared" si="25"/>
        <v>0</v>
      </c>
      <c r="BA103" s="253">
        <f t="shared" si="26"/>
        <v>0</v>
      </c>
      <c r="BC103" s="253">
        <f t="shared" si="27"/>
        <v>0</v>
      </c>
    </row>
    <row r="104" spans="2:55" x14ac:dyDescent="0.25">
      <c r="B104" s="234">
        <v>30</v>
      </c>
      <c r="C104" s="290"/>
      <c r="D104" s="257" t="s">
        <v>200</v>
      </c>
      <c r="E104" s="257"/>
      <c r="F104" s="258" t="s">
        <v>201</v>
      </c>
      <c r="G104" s="259">
        <f t="shared" ref="G104:AQ104" si="36">SUM(G105:G106)</f>
        <v>0</v>
      </c>
      <c r="H104" s="259">
        <f t="shared" si="36"/>
        <v>0</v>
      </c>
      <c r="I104" s="259">
        <f t="shared" si="36"/>
        <v>0</v>
      </c>
      <c r="J104" s="259">
        <f t="shared" si="36"/>
        <v>0</v>
      </c>
      <c r="K104" s="259">
        <f t="shared" si="36"/>
        <v>0</v>
      </c>
      <c r="L104" s="259">
        <f t="shared" si="36"/>
        <v>0</v>
      </c>
      <c r="M104" s="259">
        <f t="shared" si="36"/>
        <v>0</v>
      </c>
      <c r="N104" s="259">
        <f t="shared" si="36"/>
        <v>0</v>
      </c>
      <c r="O104" s="259">
        <f t="shared" si="36"/>
        <v>0</v>
      </c>
      <c r="P104" s="259">
        <f t="shared" si="36"/>
        <v>0</v>
      </c>
      <c r="Q104" s="259">
        <f t="shared" si="36"/>
        <v>0</v>
      </c>
      <c r="R104" s="259">
        <f t="shared" si="36"/>
        <v>0</v>
      </c>
      <c r="S104" s="259">
        <f t="shared" si="36"/>
        <v>0</v>
      </c>
      <c r="T104" s="259">
        <f t="shared" si="36"/>
        <v>0</v>
      </c>
      <c r="U104" s="259">
        <f t="shared" si="36"/>
        <v>0</v>
      </c>
      <c r="V104" s="259">
        <f t="shared" si="36"/>
        <v>0</v>
      </c>
      <c r="W104" s="259">
        <f t="shared" si="36"/>
        <v>0</v>
      </c>
      <c r="X104" s="259">
        <f t="shared" si="36"/>
        <v>0</v>
      </c>
      <c r="Y104" s="259">
        <f t="shared" si="36"/>
        <v>0</v>
      </c>
      <c r="Z104" s="259">
        <f t="shared" si="36"/>
        <v>0</v>
      </c>
      <c r="AA104" s="259">
        <f t="shared" si="36"/>
        <v>0</v>
      </c>
      <c r="AB104" s="259">
        <f t="shared" si="36"/>
        <v>0</v>
      </c>
      <c r="AC104" s="259">
        <f t="shared" si="36"/>
        <v>0</v>
      </c>
      <c r="AD104" s="259">
        <f t="shared" si="36"/>
        <v>0</v>
      </c>
      <c r="AE104" s="259">
        <f t="shared" si="36"/>
        <v>0</v>
      </c>
      <c r="AF104" s="259">
        <f t="shared" si="36"/>
        <v>0</v>
      </c>
      <c r="AG104" s="259">
        <f t="shared" si="36"/>
        <v>0</v>
      </c>
      <c r="AH104" s="259">
        <f t="shared" si="36"/>
        <v>0</v>
      </c>
      <c r="AI104" s="259">
        <f t="shared" si="36"/>
        <v>0</v>
      </c>
      <c r="AJ104" s="259">
        <f t="shared" si="36"/>
        <v>0</v>
      </c>
      <c r="AK104" s="259">
        <f t="shared" si="36"/>
        <v>0</v>
      </c>
      <c r="AL104" s="259">
        <f t="shared" si="36"/>
        <v>0</v>
      </c>
      <c r="AM104" s="259">
        <f t="shared" si="36"/>
        <v>0</v>
      </c>
      <c r="AN104" s="259">
        <f t="shared" si="36"/>
        <v>0</v>
      </c>
      <c r="AO104" s="259">
        <f t="shared" si="36"/>
        <v>0</v>
      </c>
      <c r="AP104" s="259">
        <f t="shared" si="36"/>
        <v>0</v>
      </c>
      <c r="AQ104" s="259">
        <f t="shared" si="36"/>
        <v>0</v>
      </c>
      <c r="AR104" s="249">
        <f t="shared" si="19"/>
        <v>0</v>
      </c>
      <c r="AS104" s="249">
        <f t="shared" si="20"/>
        <v>0</v>
      </c>
      <c r="AT104" s="249">
        <f t="shared" si="20"/>
        <v>0</v>
      </c>
      <c r="AU104" s="252">
        <f t="shared" si="18"/>
        <v>0</v>
      </c>
      <c r="AV104" s="253">
        <f t="shared" si="21"/>
        <v>0</v>
      </c>
      <c r="AW104" s="253">
        <f t="shared" si="22"/>
        <v>0</v>
      </c>
      <c r="AX104" s="252">
        <f t="shared" si="23"/>
        <v>0</v>
      </c>
      <c r="AY104" s="253">
        <f t="shared" si="24"/>
        <v>0</v>
      </c>
      <c r="AZ104" s="253">
        <f t="shared" si="25"/>
        <v>0</v>
      </c>
      <c r="BA104" s="253">
        <f t="shared" si="26"/>
        <v>0</v>
      </c>
      <c r="BC104" s="253">
        <f t="shared" si="27"/>
        <v>0</v>
      </c>
    </row>
    <row r="105" spans="2:55" outlineLevel="1" x14ac:dyDescent="0.25">
      <c r="C105" s="290"/>
      <c r="D105" s="273"/>
      <c r="E105" s="273" t="s">
        <v>661</v>
      </c>
      <c r="F105" s="261" t="s">
        <v>201</v>
      </c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49">
        <f t="shared" si="19"/>
        <v>0</v>
      </c>
      <c r="AS105" s="249">
        <f t="shared" si="20"/>
        <v>0</v>
      </c>
      <c r="AT105" s="249">
        <f t="shared" si="20"/>
        <v>0</v>
      </c>
      <c r="AU105" s="252">
        <f t="shared" si="18"/>
        <v>0</v>
      </c>
      <c r="AV105" s="253">
        <f t="shared" si="21"/>
        <v>0</v>
      </c>
      <c r="AW105" s="253">
        <f t="shared" si="22"/>
        <v>0</v>
      </c>
      <c r="AX105" s="252">
        <f t="shared" si="23"/>
        <v>0</v>
      </c>
      <c r="AY105" s="253">
        <f t="shared" si="24"/>
        <v>0</v>
      </c>
      <c r="AZ105" s="253">
        <f t="shared" si="25"/>
        <v>0</v>
      </c>
      <c r="BA105" s="253">
        <f t="shared" si="26"/>
        <v>0</v>
      </c>
      <c r="BC105" s="253">
        <f t="shared" si="27"/>
        <v>0</v>
      </c>
    </row>
    <row r="106" spans="2:55" outlineLevel="1" x14ac:dyDescent="0.25">
      <c r="C106" s="256"/>
      <c r="D106" s="273"/>
      <c r="E106" s="273" t="s">
        <v>602</v>
      </c>
      <c r="F106" s="261" t="s">
        <v>201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49">
        <f t="shared" si="19"/>
        <v>0</v>
      </c>
      <c r="AS106" s="249">
        <f t="shared" si="20"/>
        <v>0</v>
      </c>
      <c r="AT106" s="249">
        <f t="shared" si="20"/>
        <v>0</v>
      </c>
      <c r="AU106" s="252">
        <f t="shared" si="18"/>
        <v>0</v>
      </c>
      <c r="AV106" s="253">
        <f t="shared" si="21"/>
        <v>0</v>
      </c>
      <c r="AW106" s="253">
        <f t="shared" si="22"/>
        <v>0</v>
      </c>
      <c r="AX106" s="252">
        <f t="shared" si="23"/>
        <v>0</v>
      </c>
      <c r="AY106" s="253">
        <f t="shared" si="24"/>
        <v>0</v>
      </c>
      <c r="AZ106" s="253">
        <f t="shared" si="25"/>
        <v>0</v>
      </c>
      <c r="BA106" s="253">
        <f t="shared" si="26"/>
        <v>0</v>
      </c>
      <c r="BC106" s="253">
        <f t="shared" si="27"/>
        <v>0</v>
      </c>
    </row>
    <row r="107" spans="2:55" s="291" customFormat="1" x14ac:dyDescent="0.25">
      <c r="C107" s="292"/>
      <c r="D107" s="293"/>
      <c r="E107" s="293"/>
      <c r="F107" s="294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>
        <f t="shared" si="19"/>
        <v>0</v>
      </c>
      <c r="AS107" s="295">
        <f t="shared" si="20"/>
        <v>0</v>
      </c>
      <c r="AT107" s="295">
        <f t="shared" si="20"/>
        <v>0</v>
      </c>
      <c r="AU107" s="252">
        <f t="shared" si="18"/>
        <v>0</v>
      </c>
      <c r="AV107" s="253">
        <f t="shared" si="21"/>
        <v>0</v>
      </c>
      <c r="AW107" s="253">
        <f t="shared" si="22"/>
        <v>0</v>
      </c>
      <c r="AX107" s="252">
        <f t="shared" si="23"/>
        <v>0</v>
      </c>
      <c r="AY107" s="253">
        <f t="shared" ref="AY107:AY113" si="37">AW107+AX107</f>
        <v>0</v>
      </c>
      <c r="AZ107" s="253">
        <f t="shared" si="25"/>
        <v>0</v>
      </c>
      <c r="BA107" s="253">
        <f t="shared" si="26"/>
        <v>0</v>
      </c>
      <c r="BB107" s="234"/>
      <c r="BC107" s="253">
        <f t="shared" ref="BC107:BC113" si="38">AX107/1000</f>
        <v>0</v>
      </c>
    </row>
    <row r="108" spans="2:55" ht="15.6" x14ac:dyDescent="0.3">
      <c r="C108" s="472" t="s">
        <v>662</v>
      </c>
      <c r="D108" s="473"/>
      <c r="E108" s="296"/>
      <c r="F108" s="297" t="s">
        <v>472</v>
      </c>
      <c r="G108" s="298">
        <f t="shared" ref="G108:W109" si="39">G109</f>
        <v>108091.86000000002</v>
      </c>
      <c r="H108" s="298">
        <f t="shared" si="39"/>
        <v>0</v>
      </c>
      <c r="I108" s="298">
        <f t="shared" si="39"/>
        <v>0</v>
      </c>
      <c r="J108" s="298">
        <f t="shared" si="39"/>
        <v>0</v>
      </c>
      <c r="K108" s="298">
        <f t="shared" si="39"/>
        <v>47656.53</v>
      </c>
      <c r="L108" s="298">
        <f t="shared" si="39"/>
        <v>0</v>
      </c>
      <c r="M108" s="298">
        <f t="shared" si="39"/>
        <v>0</v>
      </c>
      <c r="N108" s="298">
        <f t="shared" si="39"/>
        <v>0</v>
      </c>
      <c r="O108" s="298">
        <f t="shared" si="39"/>
        <v>0</v>
      </c>
      <c r="P108" s="298">
        <f t="shared" si="39"/>
        <v>0</v>
      </c>
      <c r="Q108" s="298">
        <f t="shared" si="39"/>
        <v>0</v>
      </c>
      <c r="R108" s="298">
        <f t="shared" si="39"/>
        <v>0</v>
      </c>
      <c r="S108" s="298">
        <f t="shared" si="39"/>
        <v>0</v>
      </c>
      <c r="T108" s="298">
        <f t="shared" si="39"/>
        <v>0</v>
      </c>
      <c r="U108" s="298">
        <f t="shared" si="39"/>
        <v>0</v>
      </c>
      <c r="V108" s="298">
        <f t="shared" si="39"/>
        <v>0</v>
      </c>
      <c r="W108" s="298">
        <f t="shared" si="39"/>
        <v>0</v>
      </c>
      <c r="X108" s="298">
        <f t="shared" ref="X108:AM109" si="40">X109</f>
        <v>0</v>
      </c>
      <c r="Y108" s="298">
        <f t="shared" si="40"/>
        <v>0</v>
      </c>
      <c r="Z108" s="298">
        <f t="shared" si="40"/>
        <v>0</v>
      </c>
      <c r="AA108" s="298">
        <f t="shared" si="40"/>
        <v>0</v>
      </c>
      <c r="AB108" s="298">
        <f t="shared" si="40"/>
        <v>0</v>
      </c>
      <c r="AC108" s="298">
        <f t="shared" si="40"/>
        <v>0</v>
      </c>
      <c r="AD108" s="298">
        <f t="shared" si="40"/>
        <v>0</v>
      </c>
      <c r="AE108" s="298">
        <f t="shared" si="40"/>
        <v>0</v>
      </c>
      <c r="AF108" s="298">
        <f t="shared" si="40"/>
        <v>0</v>
      </c>
      <c r="AG108" s="298">
        <f t="shared" si="40"/>
        <v>279995.09999999998</v>
      </c>
      <c r="AH108" s="298">
        <f t="shared" si="40"/>
        <v>0</v>
      </c>
      <c r="AI108" s="298">
        <f t="shared" si="40"/>
        <v>0</v>
      </c>
      <c r="AJ108" s="298">
        <f t="shared" si="40"/>
        <v>0</v>
      </c>
      <c r="AK108" s="298">
        <f t="shared" si="40"/>
        <v>0</v>
      </c>
      <c r="AL108" s="298">
        <f t="shared" si="40"/>
        <v>0</v>
      </c>
      <c r="AM108" s="298">
        <f t="shared" si="40"/>
        <v>0</v>
      </c>
      <c r="AN108" s="298">
        <f t="shared" ref="AH108:AQ109" si="41">AN109</f>
        <v>0</v>
      </c>
      <c r="AO108" s="298">
        <f t="shared" si="41"/>
        <v>0</v>
      </c>
      <c r="AP108" s="298">
        <f t="shared" si="41"/>
        <v>0</v>
      </c>
      <c r="AQ108" s="298">
        <f t="shared" si="41"/>
        <v>0</v>
      </c>
      <c r="AR108" s="298">
        <f t="shared" si="19"/>
        <v>155748.39000000001</v>
      </c>
      <c r="AS108" s="298">
        <f t="shared" si="20"/>
        <v>0</v>
      </c>
      <c r="AT108" s="298">
        <f t="shared" si="20"/>
        <v>0</v>
      </c>
      <c r="AU108" s="252">
        <f t="shared" si="18"/>
        <v>0</v>
      </c>
      <c r="AV108" s="253">
        <f t="shared" si="21"/>
        <v>15574.839000000002</v>
      </c>
      <c r="AW108" s="253">
        <f t="shared" si="22"/>
        <v>186898.06800000003</v>
      </c>
      <c r="AX108" s="252">
        <f t="shared" si="23"/>
        <v>0</v>
      </c>
      <c r="AY108" s="253">
        <f t="shared" si="37"/>
        <v>186898.06800000003</v>
      </c>
      <c r="AZ108" s="253">
        <f t="shared" si="25"/>
        <v>186.89806800000002</v>
      </c>
      <c r="BA108" s="253">
        <f t="shared" si="26"/>
        <v>192.50501004000003</v>
      </c>
      <c r="BC108" s="253">
        <f t="shared" si="38"/>
        <v>0</v>
      </c>
    </row>
    <row r="109" spans="2:55" ht="15.6" x14ac:dyDescent="0.25">
      <c r="C109" s="468" t="s">
        <v>663</v>
      </c>
      <c r="D109" s="469"/>
      <c r="E109" s="250"/>
      <c r="F109" s="251">
        <v>71</v>
      </c>
      <c r="G109" s="282">
        <f t="shared" si="39"/>
        <v>108091.86000000002</v>
      </c>
      <c r="H109" s="282">
        <f t="shared" si="39"/>
        <v>0</v>
      </c>
      <c r="I109" s="282">
        <f t="shared" si="39"/>
        <v>0</v>
      </c>
      <c r="J109" s="282">
        <f t="shared" si="39"/>
        <v>0</v>
      </c>
      <c r="K109" s="282">
        <f t="shared" si="39"/>
        <v>47656.53</v>
      </c>
      <c r="L109" s="282">
        <f t="shared" si="39"/>
        <v>0</v>
      </c>
      <c r="M109" s="282">
        <f t="shared" si="39"/>
        <v>0</v>
      </c>
      <c r="N109" s="282">
        <f t="shared" si="39"/>
        <v>0</v>
      </c>
      <c r="O109" s="282">
        <f t="shared" si="39"/>
        <v>0</v>
      </c>
      <c r="P109" s="282">
        <f t="shared" si="39"/>
        <v>0</v>
      </c>
      <c r="Q109" s="282">
        <f t="shared" si="39"/>
        <v>0</v>
      </c>
      <c r="R109" s="282">
        <f t="shared" si="39"/>
        <v>0</v>
      </c>
      <c r="S109" s="282">
        <f t="shared" si="39"/>
        <v>0</v>
      </c>
      <c r="T109" s="282">
        <f t="shared" si="39"/>
        <v>0</v>
      </c>
      <c r="U109" s="282">
        <f t="shared" si="39"/>
        <v>0</v>
      </c>
      <c r="V109" s="282">
        <f t="shared" si="39"/>
        <v>0</v>
      </c>
      <c r="W109" s="282">
        <f t="shared" si="39"/>
        <v>0</v>
      </c>
      <c r="X109" s="282">
        <f t="shared" si="40"/>
        <v>0</v>
      </c>
      <c r="Y109" s="282">
        <f t="shared" si="40"/>
        <v>0</v>
      </c>
      <c r="Z109" s="282">
        <f t="shared" si="40"/>
        <v>0</v>
      </c>
      <c r="AA109" s="282">
        <f t="shared" si="40"/>
        <v>0</v>
      </c>
      <c r="AB109" s="282">
        <f t="shared" si="40"/>
        <v>0</v>
      </c>
      <c r="AC109" s="282">
        <f t="shared" si="40"/>
        <v>0</v>
      </c>
      <c r="AD109" s="282">
        <f t="shared" si="40"/>
        <v>0</v>
      </c>
      <c r="AE109" s="282">
        <f t="shared" si="40"/>
        <v>0</v>
      </c>
      <c r="AF109" s="282">
        <f t="shared" si="40"/>
        <v>0</v>
      </c>
      <c r="AG109" s="282">
        <f t="shared" si="40"/>
        <v>279995.09999999998</v>
      </c>
      <c r="AH109" s="282">
        <f t="shared" si="41"/>
        <v>0</v>
      </c>
      <c r="AI109" s="282">
        <f t="shared" si="41"/>
        <v>0</v>
      </c>
      <c r="AJ109" s="282">
        <f t="shared" si="41"/>
        <v>0</v>
      </c>
      <c r="AK109" s="282">
        <f t="shared" si="41"/>
        <v>0</v>
      </c>
      <c r="AL109" s="282">
        <f t="shared" si="41"/>
        <v>0</v>
      </c>
      <c r="AM109" s="282">
        <f t="shared" si="41"/>
        <v>0</v>
      </c>
      <c r="AN109" s="282">
        <f t="shared" si="41"/>
        <v>0</v>
      </c>
      <c r="AO109" s="282">
        <f t="shared" si="41"/>
        <v>0</v>
      </c>
      <c r="AP109" s="282">
        <f t="shared" si="41"/>
        <v>0</v>
      </c>
      <c r="AQ109" s="282">
        <f t="shared" si="41"/>
        <v>0</v>
      </c>
      <c r="AR109" s="282">
        <f t="shared" si="19"/>
        <v>155748.39000000001</v>
      </c>
      <c r="AS109" s="282">
        <f t="shared" si="20"/>
        <v>0</v>
      </c>
      <c r="AT109" s="282">
        <f t="shared" si="20"/>
        <v>0</v>
      </c>
      <c r="AU109" s="252">
        <f t="shared" si="18"/>
        <v>0</v>
      </c>
      <c r="AV109" s="253">
        <f t="shared" si="21"/>
        <v>15574.839000000002</v>
      </c>
      <c r="AW109" s="253">
        <f t="shared" si="22"/>
        <v>186898.06800000003</v>
      </c>
      <c r="AX109" s="252">
        <f t="shared" si="23"/>
        <v>0</v>
      </c>
      <c r="AY109" s="253">
        <f t="shared" si="37"/>
        <v>186898.06800000003</v>
      </c>
      <c r="AZ109" s="253">
        <f t="shared" si="25"/>
        <v>186.89806800000002</v>
      </c>
      <c r="BA109" s="253">
        <f t="shared" si="26"/>
        <v>192.50501004000003</v>
      </c>
      <c r="BC109" s="253">
        <f t="shared" si="38"/>
        <v>0</v>
      </c>
    </row>
    <row r="110" spans="2:55" x14ac:dyDescent="0.25">
      <c r="C110" s="290" t="s">
        <v>474</v>
      </c>
      <c r="D110" s="299"/>
      <c r="E110" s="299"/>
      <c r="F110" s="251" t="s">
        <v>475</v>
      </c>
      <c r="G110" s="282">
        <f t="shared" ref="G110:AN110" si="42">SUM(G111:G114)</f>
        <v>108091.86000000002</v>
      </c>
      <c r="H110" s="282">
        <f t="shared" si="42"/>
        <v>0</v>
      </c>
      <c r="I110" s="282">
        <f t="shared" si="42"/>
        <v>0</v>
      </c>
      <c r="J110" s="282">
        <f t="shared" si="42"/>
        <v>0</v>
      </c>
      <c r="K110" s="282">
        <f t="shared" si="42"/>
        <v>47656.53</v>
      </c>
      <c r="L110" s="282">
        <f t="shared" si="42"/>
        <v>0</v>
      </c>
      <c r="M110" s="282">
        <f t="shared" si="42"/>
        <v>0</v>
      </c>
      <c r="N110" s="282">
        <f t="shared" si="42"/>
        <v>0</v>
      </c>
      <c r="O110" s="282">
        <f t="shared" si="42"/>
        <v>0</v>
      </c>
      <c r="P110" s="282">
        <f t="shared" si="42"/>
        <v>0</v>
      </c>
      <c r="Q110" s="282">
        <f t="shared" si="42"/>
        <v>0</v>
      </c>
      <c r="R110" s="282">
        <f t="shared" si="42"/>
        <v>0</v>
      </c>
      <c r="S110" s="282">
        <f t="shared" si="42"/>
        <v>0</v>
      </c>
      <c r="T110" s="282">
        <f t="shared" si="42"/>
        <v>0</v>
      </c>
      <c r="U110" s="282">
        <f t="shared" si="42"/>
        <v>0</v>
      </c>
      <c r="V110" s="282">
        <f t="shared" si="42"/>
        <v>0</v>
      </c>
      <c r="W110" s="282">
        <f t="shared" si="42"/>
        <v>0</v>
      </c>
      <c r="X110" s="282">
        <f t="shared" si="42"/>
        <v>0</v>
      </c>
      <c r="Y110" s="282">
        <f t="shared" si="42"/>
        <v>0</v>
      </c>
      <c r="Z110" s="282">
        <f t="shared" si="42"/>
        <v>0</v>
      </c>
      <c r="AA110" s="282">
        <f t="shared" si="42"/>
        <v>0</v>
      </c>
      <c r="AB110" s="282">
        <f t="shared" si="42"/>
        <v>0</v>
      </c>
      <c r="AC110" s="282">
        <f t="shared" si="42"/>
        <v>0</v>
      </c>
      <c r="AD110" s="282">
        <f t="shared" si="42"/>
        <v>0</v>
      </c>
      <c r="AE110" s="282">
        <f t="shared" si="42"/>
        <v>0</v>
      </c>
      <c r="AF110" s="282">
        <f t="shared" si="42"/>
        <v>0</v>
      </c>
      <c r="AG110" s="282">
        <f t="shared" si="42"/>
        <v>279995.09999999998</v>
      </c>
      <c r="AH110" s="282">
        <f t="shared" si="42"/>
        <v>0</v>
      </c>
      <c r="AI110" s="282">
        <f t="shared" si="42"/>
        <v>0</v>
      </c>
      <c r="AJ110" s="282">
        <f t="shared" si="42"/>
        <v>0</v>
      </c>
      <c r="AK110" s="282">
        <f t="shared" si="42"/>
        <v>0</v>
      </c>
      <c r="AL110" s="282">
        <f t="shared" si="42"/>
        <v>0</v>
      </c>
      <c r="AM110" s="282">
        <f t="shared" si="42"/>
        <v>0</v>
      </c>
      <c r="AN110" s="282">
        <f t="shared" si="42"/>
        <v>0</v>
      </c>
      <c r="AO110" s="282">
        <f>SUM(AO111:AO114)</f>
        <v>0</v>
      </c>
      <c r="AP110" s="282">
        <f>SUM(AP111:AP114)</f>
        <v>0</v>
      </c>
      <c r="AQ110" s="282">
        <f>SUM(AQ111:AQ114)</f>
        <v>0</v>
      </c>
      <c r="AR110" s="282">
        <f t="shared" si="19"/>
        <v>155748.39000000001</v>
      </c>
      <c r="AS110" s="282">
        <f t="shared" si="20"/>
        <v>0</v>
      </c>
      <c r="AT110" s="282">
        <f t="shared" si="20"/>
        <v>0</v>
      </c>
      <c r="AU110" s="252">
        <f t="shared" si="18"/>
        <v>0</v>
      </c>
      <c r="AV110" s="253">
        <f t="shared" si="21"/>
        <v>15574.839000000002</v>
      </c>
      <c r="AW110" s="253">
        <f t="shared" si="22"/>
        <v>186898.06800000003</v>
      </c>
      <c r="AX110" s="252">
        <f t="shared" si="23"/>
        <v>0</v>
      </c>
      <c r="AY110" s="253">
        <f t="shared" si="37"/>
        <v>186898.06800000003</v>
      </c>
      <c r="AZ110" s="253">
        <f t="shared" si="25"/>
        <v>186.89806800000002</v>
      </c>
      <c r="BA110" s="253">
        <f t="shared" si="26"/>
        <v>192.50501004000003</v>
      </c>
      <c r="BC110" s="253">
        <f t="shared" si="38"/>
        <v>0</v>
      </c>
    </row>
    <row r="111" spans="2:55" x14ac:dyDescent="0.25">
      <c r="C111" s="290"/>
      <c r="D111" s="299" t="s">
        <v>476</v>
      </c>
      <c r="E111" s="299"/>
      <c r="F111" s="300" t="s">
        <v>477</v>
      </c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2"/>
      <c r="AL111" s="282"/>
      <c r="AM111" s="282"/>
      <c r="AN111" s="282"/>
      <c r="AO111" s="282"/>
      <c r="AP111" s="282"/>
      <c r="AQ111" s="282"/>
      <c r="AR111" s="282">
        <f t="shared" si="19"/>
        <v>0</v>
      </c>
      <c r="AS111" s="282">
        <f t="shared" si="20"/>
        <v>0</v>
      </c>
      <c r="AT111" s="282">
        <f t="shared" si="20"/>
        <v>0</v>
      </c>
      <c r="AU111" s="252">
        <f t="shared" si="18"/>
        <v>0</v>
      </c>
      <c r="AV111" s="253">
        <f t="shared" si="21"/>
        <v>0</v>
      </c>
      <c r="AW111" s="253">
        <f t="shared" si="22"/>
        <v>0</v>
      </c>
      <c r="AX111" s="252">
        <f t="shared" si="23"/>
        <v>0</v>
      </c>
      <c r="AY111" s="253">
        <f t="shared" si="37"/>
        <v>0</v>
      </c>
      <c r="AZ111" s="253">
        <f t="shared" si="25"/>
        <v>0</v>
      </c>
      <c r="BA111" s="253">
        <f t="shared" si="26"/>
        <v>0</v>
      </c>
      <c r="BC111" s="253">
        <f t="shared" si="38"/>
        <v>0</v>
      </c>
    </row>
    <row r="112" spans="2:55" x14ac:dyDescent="0.25">
      <c r="C112" s="301"/>
      <c r="D112" s="302" t="s">
        <v>478</v>
      </c>
      <c r="E112" s="302"/>
      <c r="F112" s="300" t="s">
        <v>479</v>
      </c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>
        <f t="shared" si="19"/>
        <v>0</v>
      </c>
      <c r="AS112" s="282">
        <f t="shared" si="20"/>
        <v>0</v>
      </c>
      <c r="AT112" s="282">
        <f t="shared" si="20"/>
        <v>0</v>
      </c>
      <c r="AU112" s="252">
        <f t="shared" si="18"/>
        <v>0</v>
      </c>
      <c r="AV112" s="253">
        <f t="shared" si="21"/>
        <v>0</v>
      </c>
      <c r="AW112" s="253">
        <f t="shared" si="22"/>
        <v>0</v>
      </c>
      <c r="AX112" s="252">
        <f t="shared" si="23"/>
        <v>0</v>
      </c>
      <c r="AY112" s="253">
        <f t="shared" si="37"/>
        <v>0</v>
      </c>
      <c r="AZ112" s="253">
        <f t="shared" si="25"/>
        <v>0</v>
      </c>
      <c r="BA112" s="253">
        <f t="shared" si="26"/>
        <v>0</v>
      </c>
      <c r="BC112" s="253">
        <f t="shared" si="38"/>
        <v>0</v>
      </c>
    </row>
    <row r="113" spans="3:55" x14ac:dyDescent="0.25">
      <c r="C113" s="290"/>
      <c r="D113" s="303" t="s">
        <v>480</v>
      </c>
      <c r="E113" s="303"/>
      <c r="F113" s="286" t="s">
        <v>481</v>
      </c>
      <c r="G113" s="259">
        <f>'[1]Facturi si Arierate -31 ian 020'!H13+'[1]Facturi si Arierate -31 ian 020'!H14+'[1]Facturi si Arierate -31 ian 020'!H16+'[1]Facturi si Arierate -31 ian 020'!H17+'[1]Facturi si Arierate -31 ian 020'!H19+'[1]Facturi si Arierate -31 ian 020'!H20</f>
        <v>99684.510000000009</v>
      </c>
      <c r="H113" s="259"/>
      <c r="I113" s="259"/>
      <c r="J113" s="259"/>
      <c r="K113" s="259">
        <f>'[1]Facturi si Arierate -04.03.20'!H30+'[1]Facturi si Arierate -04.03.20'!H31+'[1]Facturi si Arierate -04.03.20'!H73</f>
        <v>47656.53</v>
      </c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>
        <f>'[1]Facturi si Arierate -05.10. 20'!H744</f>
        <v>279995.09999999998</v>
      </c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>
        <f t="shared" si="19"/>
        <v>147341.04</v>
      </c>
      <c r="AS113" s="259">
        <f t="shared" si="20"/>
        <v>0</v>
      </c>
      <c r="AT113" s="259">
        <f t="shared" si="20"/>
        <v>0</v>
      </c>
      <c r="AU113" s="252">
        <f t="shared" si="18"/>
        <v>0</v>
      </c>
      <c r="AV113" s="253">
        <f t="shared" si="21"/>
        <v>14734.104000000001</v>
      </c>
      <c r="AW113" s="253">
        <f t="shared" si="22"/>
        <v>176809.24800000002</v>
      </c>
      <c r="AX113" s="252">
        <f t="shared" si="23"/>
        <v>0</v>
      </c>
      <c r="AY113" s="253">
        <f t="shared" si="37"/>
        <v>176809.24800000002</v>
      </c>
      <c r="AZ113" s="253">
        <f t="shared" si="25"/>
        <v>176.80924800000003</v>
      </c>
      <c r="BA113" s="253">
        <f t="shared" si="26"/>
        <v>182.11352544000002</v>
      </c>
      <c r="BC113" s="253">
        <f t="shared" si="38"/>
        <v>0</v>
      </c>
    </row>
    <row r="114" spans="3:55" x14ac:dyDescent="0.25">
      <c r="C114" s="290"/>
      <c r="D114" s="304" t="s">
        <v>482</v>
      </c>
      <c r="E114" s="304"/>
      <c r="F114" s="300" t="s">
        <v>483</v>
      </c>
      <c r="G114" s="282">
        <f>'[1]Facturi si Arierate -31 ian 020'!H18</f>
        <v>8407.35</v>
      </c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305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>
        <f t="shared" si="19"/>
        <v>8407.35</v>
      </c>
      <c r="AS114" s="282">
        <f t="shared" si="20"/>
        <v>0</v>
      </c>
      <c r="AT114" s="282">
        <f t="shared" si="20"/>
        <v>0</v>
      </c>
      <c r="AU114" s="252">
        <f t="shared" si="18"/>
        <v>0</v>
      </c>
      <c r="AV114" s="253">
        <f t="shared" si="21"/>
        <v>840.73500000000001</v>
      </c>
      <c r="AW114" s="253">
        <f t="shared" si="22"/>
        <v>10088.82</v>
      </c>
      <c r="AX114" s="252">
        <f t="shared" si="23"/>
        <v>0</v>
      </c>
      <c r="AY114" s="253">
        <f t="shared" ref="AY114" si="43">AW114+AX114</f>
        <v>10088.82</v>
      </c>
      <c r="AZ114" s="253">
        <f t="shared" si="25"/>
        <v>10.08882</v>
      </c>
      <c r="BA114" s="253">
        <f t="shared" si="26"/>
        <v>10.3914846</v>
      </c>
      <c r="BC114" s="253">
        <f t="shared" ref="BC114" si="44">AX114/1000</f>
        <v>0</v>
      </c>
    </row>
    <row r="116" spans="3:55" x14ac:dyDescent="0.25">
      <c r="G116" s="237"/>
    </row>
  </sheetData>
  <mergeCells count="20">
    <mergeCell ref="C108:D108"/>
    <mergeCell ref="C109:D109"/>
    <mergeCell ref="C91:D91"/>
    <mergeCell ref="C92:D92"/>
    <mergeCell ref="C93:D93"/>
    <mergeCell ref="C94:D94"/>
    <mergeCell ref="C99:D99"/>
    <mergeCell ref="C100:D100"/>
    <mergeCell ref="Q2:S2"/>
    <mergeCell ref="AU3:AZ3"/>
    <mergeCell ref="C88:D88"/>
    <mergeCell ref="C2:D4"/>
    <mergeCell ref="E2:E4"/>
    <mergeCell ref="F2:F4"/>
    <mergeCell ref="G2:H2"/>
    <mergeCell ref="C5:D5"/>
    <mergeCell ref="C6:D6"/>
    <mergeCell ref="C67:D67"/>
    <mergeCell ref="C68:D68"/>
    <mergeCell ref="C79:D79"/>
  </mergeCells>
  <pageMargins left="0.7" right="0.7" top="0" bottom="0" header="0.3" footer="0.3"/>
  <pageSetup paperSize="9" scale="8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62E1-B7F1-4649-B7AB-EAA983354686}">
  <sheetPr>
    <pageSetUpPr fitToPage="1"/>
  </sheetPr>
  <dimension ref="A2:N38"/>
  <sheetViews>
    <sheetView topLeftCell="A10" zoomScale="85" zoomScaleNormal="85" workbookViewId="0">
      <selection activeCell="I21" sqref="I21"/>
    </sheetView>
  </sheetViews>
  <sheetFormatPr defaultRowHeight="15.6" outlineLevelCol="1" x14ac:dyDescent="0.3"/>
  <cols>
    <col min="1" max="1" width="3.59765625" customWidth="1"/>
    <col min="2" max="2" width="7.8984375" hidden="1" customWidth="1"/>
    <col min="3" max="3" width="12" customWidth="1"/>
    <col min="4" max="4" width="11.09765625" hidden="1" customWidth="1" outlineLevel="1"/>
    <col min="5" max="5" width="50.8984375" customWidth="1" collapsed="1"/>
    <col min="6" max="6" width="25" hidden="1" customWidth="1"/>
    <col min="8" max="8" width="9.5" bestFit="1" customWidth="1"/>
    <col min="9" max="9" width="15.59765625" customWidth="1"/>
    <col min="10" max="10" width="12.5" customWidth="1"/>
    <col min="11" max="11" width="12.59765625" customWidth="1"/>
    <col min="12" max="12" width="14.3984375" bestFit="1" customWidth="1"/>
    <col min="14" max="14" width="14.3984375" bestFit="1" customWidth="1"/>
  </cols>
  <sheetData>
    <row r="2" spans="1:14" x14ac:dyDescent="0.3">
      <c r="B2" s="142"/>
      <c r="C2" s="143" t="s">
        <v>535</v>
      </c>
      <c r="D2" s="144"/>
      <c r="E2" s="145"/>
      <c r="F2" s="145"/>
      <c r="G2" s="143"/>
      <c r="H2" s="146"/>
      <c r="I2" s="147"/>
      <c r="J2" s="143"/>
      <c r="K2" s="143"/>
      <c r="L2" s="143"/>
      <c r="M2" s="143"/>
      <c r="N2" s="143"/>
    </row>
    <row r="3" spans="1:14" x14ac:dyDescent="0.3">
      <c r="B3" s="142"/>
      <c r="C3" s="479" t="s">
        <v>541</v>
      </c>
      <c r="D3" s="479"/>
      <c r="E3" s="479"/>
      <c r="F3" s="479"/>
      <c r="G3" s="479"/>
      <c r="H3" s="479"/>
      <c r="I3" s="479"/>
      <c r="J3" s="143"/>
      <c r="K3" s="143"/>
      <c r="L3" s="143"/>
      <c r="M3" s="143"/>
      <c r="N3" s="143"/>
    </row>
    <row r="5" spans="1:14" ht="16.2" thickBot="1" x14ac:dyDescent="0.35">
      <c r="B5" s="142"/>
      <c r="C5" s="143"/>
      <c r="D5" s="144"/>
      <c r="E5" s="145"/>
      <c r="F5" s="145"/>
      <c r="G5" s="143"/>
      <c r="H5" s="146"/>
      <c r="I5" s="148" t="s">
        <v>511</v>
      </c>
      <c r="J5" s="143"/>
      <c r="K5" s="143"/>
      <c r="L5" s="143"/>
      <c r="M5" s="143"/>
      <c r="N5" s="143"/>
    </row>
    <row r="6" spans="1:14" x14ac:dyDescent="0.3">
      <c r="B6" s="142"/>
      <c r="C6" s="149" t="s">
        <v>512</v>
      </c>
      <c r="D6" s="150"/>
      <c r="E6" s="151" t="s">
        <v>513</v>
      </c>
      <c r="F6" s="151"/>
      <c r="G6" s="152" t="s">
        <v>514</v>
      </c>
      <c r="H6" s="152" t="s">
        <v>515</v>
      </c>
      <c r="I6" s="153" t="s">
        <v>516</v>
      </c>
      <c r="J6" s="143"/>
      <c r="K6" s="143"/>
      <c r="L6" s="143"/>
      <c r="M6" s="143"/>
      <c r="N6" s="143"/>
    </row>
    <row r="7" spans="1:14" x14ac:dyDescent="0.3">
      <c r="B7" s="142"/>
      <c r="C7" s="154"/>
      <c r="D7" s="155"/>
      <c r="E7" s="156"/>
      <c r="F7" s="156"/>
      <c r="G7" s="157"/>
      <c r="H7" s="158"/>
      <c r="I7" s="159"/>
      <c r="J7" s="143"/>
      <c r="K7" s="143"/>
      <c r="L7" s="143"/>
      <c r="M7" s="143"/>
      <c r="N7" s="143"/>
    </row>
    <row r="8" spans="1:14" ht="31.2" x14ac:dyDescent="0.3">
      <c r="B8" s="142"/>
      <c r="C8" s="160" t="s">
        <v>517</v>
      </c>
      <c r="D8" s="161"/>
      <c r="E8" s="162" t="s">
        <v>518</v>
      </c>
      <c r="F8" s="162"/>
      <c r="G8" s="163"/>
      <c r="H8" s="158"/>
      <c r="I8" s="164">
        <f>I14</f>
        <v>440</v>
      </c>
      <c r="J8" s="143"/>
      <c r="K8" s="143"/>
      <c r="L8" s="143"/>
      <c r="M8" s="143"/>
      <c r="N8" s="143"/>
    </row>
    <row r="9" spans="1:14" x14ac:dyDescent="0.3">
      <c r="B9" s="142"/>
      <c r="C9" s="154"/>
      <c r="D9" s="155"/>
      <c r="E9" s="156" t="s">
        <v>519</v>
      </c>
      <c r="F9" s="156"/>
      <c r="G9" s="157"/>
      <c r="H9" s="158"/>
      <c r="I9" s="164">
        <v>0</v>
      </c>
      <c r="J9" s="143"/>
      <c r="K9" s="143"/>
      <c r="L9" s="143"/>
      <c r="M9" s="143"/>
      <c r="N9" s="143"/>
    </row>
    <row r="10" spans="1:14" x14ac:dyDescent="0.3">
      <c r="B10" s="142"/>
      <c r="C10" s="165"/>
      <c r="D10" s="166"/>
      <c r="E10" s="167" t="s">
        <v>520</v>
      </c>
      <c r="F10" s="167"/>
      <c r="G10" s="168"/>
      <c r="H10" s="169"/>
      <c r="I10" s="164">
        <v>0</v>
      </c>
      <c r="J10" s="143"/>
      <c r="K10" s="143"/>
      <c r="L10" s="143"/>
      <c r="M10" s="143"/>
      <c r="N10" s="143"/>
    </row>
    <row r="11" spans="1:14" x14ac:dyDescent="0.3">
      <c r="B11" s="142"/>
      <c r="C11" s="154"/>
      <c r="D11" s="155"/>
      <c r="E11" s="156"/>
      <c r="F11" s="156"/>
      <c r="G11" s="157"/>
      <c r="H11" s="158"/>
      <c r="I11" s="164"/>
      <c r="J11" s="143"/>
      <c r="K11" s="143"/>
      <c r="L11" s="143"/>
      <c r="M11" s="143"/>
      <c r="N11" s="143"/>
    </row>
    <row r="12" spans="1:14" x14ac:dyDescent="0.3">
      <c r="B12" s="142"/>
      <c r="C12" s="165"/>
      <c r="D12" s="166"/>
      <c r="E12" s="167" t="s">
        <v>521</v>
      </c>
      <c r="F12" s="167"/>
      <c r="G12" s="168"/>
      <c r="H12" s="169"/>
      <c r="I12" s="164">
        <v>0</v>
      </c>
      <c r="J12" s="143"/>
      <c r="K12" s="143"/>
      <c r="L12" s="143"/>
      <c r="M12" s="143"/>
      <c r="N12" s="143"/>
    </row>
    <row r="13" spans="1:14" x14ac:dyDescent="0.3">
      <c r="B13" s="142"/>
      <c r="C13" s="154"/>
      <c r="D13" s="155"/>
      <c r="E13" s="170"/>
      <c r="F13" s="170"/>
      <c r="G13" s="171"/>
      <c r="H13" s="172"/>
      <c r="I13" s="173"/>
      <c r="J13" s="143"/>
      <c r="K13" s="143"/>
      <c r="L13" s="143"/>
      <c r="M13" s="143"/>
      <c r="N13" s="143"/>
    </row>
    <row r="14" spans="1:14" ht="31.5" customHeight="1" x14ac:dyDescent="0.3">
      <c r="B14" s="142"/>
      <c r="C14" s="174" t="s">
        <v>522</v>
      </c>
      <c r="D14" s="175"/>
      <c r="E14" s="176" t="s">
        <v>523</v>
      </c>
      <c r="F14" s="176"/>
      <c r="G14" s="177"/>
      <c r="H14" s="178"/>
      <c r="I14" s="173">
        <f>I15</f>
        <v>440</v>
      </c>
      <c r="J14" s="143"/>
      <c r="K14" s="143"/>
      <c r="L14" s="143"/>
      <c r="M14" s="143"/>
      <c r="N14" s="143"/>
    </row>
    <row r="15" spans="1:14" ht="16.2" thickBot="1" x14ac:dyDescent="0.35">
      <c r="B15" s="142"/>
      <c r="C15" s="179"/>
      <c r="D15" s="180"/>
      <c r="E15" s="181" t="s">
        <v>524</v>
      </c>
      <c r="F15" s="181"/>
      <c r="G15" s="182"/>
      <c r="H15" s="183"/>
      <c r="I15" s="184">
        <f>SUM(I16:I25)</f>
        <v>440</v>
      </c>
      <c r="J15" s="185"/>
      <c r="K15" s="185"/>
      <c r="L15" s="143"/>
      <c r="M15" s="143"/>
      <c r="N15" s="143"/>
    </row>
    <row r="16" spans="1:14" x14ac:dyDescent="0.3">
      <c r="A16" s="142"/>
      <c r="B16" s="474" t="s">
        <v>481</v>
      </c>
      <c r="C16" s="186">
        <v>1</v>
      </c>
      <c r="D16" s="129" t="s">
        <v>481</v>
      </c>
      <c r="E16" s="137" t="s">
        <v>542</v>
      </c>
      <c r="F16" s="136" t="s">
        <v>545</v>
      </c>
      <c r="G16" s="187" t="s">
        <v>525</v>
      </c>
      <c r="H16" s="188" t="s">
        <v>527</v>
      </c>
      <c r="I16" s="213">
        <v>280</v>
      </c>
      <c r="J16" s="143"/>
      <c r="K16" s="143"/>
      <c r="L16" s="189"/>
      <c r="M16" s="143"/>
      <c r="N16" s="143"/>
    </row>
    <row r="17" spans="1:14" ht="16.2" x14ac:dyDescent="0.3">
      <c r="A17" s="142"/>
      <c r="B17" s="475"/>
      <c r="C17" s="186">
        <v>2</v>
      </c>
      <c r="D17" s="129"/>
      <c r="E17" s="137" t="s">
        <v>553</v>
      </c>
      <c r="F17" s="136" t="s">
        <v>546</v>
      </c>
      <c r="G17" s="187" t="s">
        <v>525</v>
      </c>
      <c r="H17" s="188" t="s">
        <v>526</v>
      </c>
      <c r="I17" s="215">
        <v>58</v>
      </c>
      <c r="J17" s="143"/>
      <c r="K17" s="143"/>
      <c r="L17" s="189"/>
      <c r="M17" s="143"/>
      <c r="N17" s="143"/>
    </row>
    <row r="18" spans="1:14" ht="16.2" x14ac:dyDescent="0.3">
      <c r="A18" s="142"/>
      <c r="B18" s="475"/>
      <c r="C18" s="186">
        <v>3</v>
      </c>
      <c r="D18" s="129"/>
      <c r="E18" s="137" t="s">
        <v>554</v>
      </c>
      <c r="F18" s="136" t="s">
        <v>547</v>
      </c>
      <c r="G18" s="187" t="s">
        <v>525</v>
      </c>
      <c r="H18" s="188" t="s">
        <v>527</v>
      </c>
      <c r="I18" s="215">
        <v>14</v>
      </c>
      <c r="J18" s="143"/>
      <c r="K18" s="143"/>
      <c r="L18" s="189"/>
      <c r="M18" s="143"/>
      <c r="N18" s="143"/>
    </row>
    <row r="19" spans="1:14" ht="16.2" x14ac:dyDescent="0.3">
      <c r="A19" s="142"/>
      <c r="B19" s="475"/>
      <c r="C19" s="186">
        <v>4</v>
      </c>
      <c r="D19" s="129"/>
      <c r="E19" s="137" t="s">
        <v>555</v>
      </c>
      <c r="F19" s="136" t="s">
        <v>548</v>
      </c>
      <c r="G19" s="187" t="s">
        <v>525</v>
      </c>
      <c r="H19" s="188" t="s">
        <v>527</v>
      </c>
      <c r="I19" s="215">
        <v>6</v>
      </c>
      <c r="J19" s="143"/>
      <c r="K19" s="143"/>
      <c r="L19" s="189"/>
      <c r="M19" s="143"/>
      <c r="N19" s="143"/>
    </row>
    <row r="20" spans="1:14" ht="16.2" x14ac:dyDescent="0.3">
      <c r="A20" s="142"/>
      <c r="B20" s="475"/>
      <c r="C20" s="186">
        <v>5</v>
      </c>
      <c r="D20" s="129"/>
      <c r="E20" s="137" t="s">
        <v>556</v>
      </c>
      <c r="F20" s="136" t="s">
        <v>549</v>
      </c>
      <c r="G20" s="187" t="s">
        <v>525</v>
      </c>
      <c r="H20" s="188" t="s">
        <v>526</v>
      </c>
      <c r="I20" s="215">
        <v>8</v>
      </c>
      <c r="J20" s="143"/>
      <c r="K20" s="143"/>
      <c r="L20" s="189"/>
      <c r="M20" s="143"/>
      <c r="N20" s="143"/>
    </row>
    <row r="21" spans="1:14" ht="31.2" x14ac:dyDescent="0.3">
      <c r="A21" s="142"/>
      <c r="B21" s="475"/>
      <c r="C21" s="186">
        <v>6</v>
      </c>
      <c r="D21" s="129"/>
      <c r="E21" s="137" t="s">
        <v>557</v>
      </c>
      <c r="F21" s="136" t="s">
        <v>550</v>
      </c>
      <c r="G21" s="187" t="s">
        <v>525</v>
      </c>
      <c r="H21" s="188" t="s">
        <v>544</v>
      </c>
      <c r="I21" s="215">
        <v>16</v>
      </c>
      <c r="J21" s="143"/>
      <c r="K21" s="143"/>
      <c r="L21" s="189"/>
      <c r="M21" s="143"/>
      <c r="N21" s="143"/>
    </row>
    <row r="22" spans="1:14" ht="16.2" x14ac:dyDescent="0.3">
      <c r="A22" s="142"/>
      <c r="B22" s="475"/>
      <c r="C22" s="186">
        <v>7</v>
      </c>
      <c r="D22" s="129"/>
      <c r="E22" s="137" t="s">
        <v>558</v>
      </c>
      <c r="F22" s="136" t="s">
        <v>551</v>
      </c>
      <c r="G22" s="187" t="s">
        <v>525</v>
      </c>
      <c r="H22" s="188" t="s">
        <v>527</v>
      </c>
      <c r="I22" s="215">
        <v>15</v>
      </c>
      <c r="J22" s="143"/>
      <c r="K22" s="143"/>
      <c r="L22" s="189"/>
      <c r="M22" s="143"/>
      <c r="N22" s="143"/>
    </row>
    <row r="23" spans="1:14" ht="16.2" x14ac:dyDescent="0.3">
      <c r="A23" s="142"/>
      <c r="B23" s="475"/>
      <c r="C23" s="186">
        <v>8</v>
      </c>
      <c r="D23" s="129"/>
      <c r="E23" s="137" t="s">
        <v>559</v>
      </c>
      <c r="F23" s="136" t="s">
        <v>551</v>
      </c>
      <c r="G23" s="187" t="s">
        <v>525</v>
      </c>
      <c r="H23" s="188" t="s">
        <v>527</v>
      </c>
      <c r="I23" s="215">
        <v>22</v>
      </c>
      <c r="J23" s="143"/>
      <c r="K23" s="143"/>
      <c r="L23" s="189"/>
      <c r="M23" s="143"/>
      <c r="N23" s="143"/>
    </row>
    <row r="24" spans="1:14" ht="16.8" thickBot="1" x14ac:dyDescent="0.35">
      <c r="A24" s="142"/>
      <c r="B24" s="476"/>
      <c r="C24" s="186">
        <v>9</v>
      </c>
      <c r="D24" s="129"/>
      <c r="E24" s="137" t="s">
        <v>560</v>
      </c>
      <c r="F24" s="136" t="s">
        <v>552</v>
      </c>
      <c r="G24" s="187" t="s">
        <v>525</v>
      </c>
      <c r="H24" s="188" t="s">
        <v>527</v>
      </c>
      <c r="I24" s="215">
        <v>12</v>
      </c>
      <c r="J24" s="143"/>
      <c r="K24" s="143"/>
      <c r="L24" s="189"/>
      <c r="M24" s="143"/>
      <c r="N24" s="143"/>
    </row>
    <row r="25" spans="1:14" ht="16.2" thickBot="1" x14ac:dyDescent="0.35">
      <c r="A25" s="142"/>
      <c r="B25" s="214" t="s">
        <v>483</v>
      </c>
      <c r="C25" s="186">
        <v>10</v>
      </c>
      <c r="D25" s="129" t="s">
        <v>481</v>
      </c>
      <c r="E25" s="137" t="s">
        <v>561</v>
      </c>
      <c r="F25" s="137" t="s">
        <v>543</v>
      </c>
      <c r="G25" s="187" t="s">
        <v>525</v>
      </c>
      <c r="H25" s="188" t="s">
        <v>527</v>
      </c>
      <c r="I25" s="213">
        <v>9</v>
      </c>
      <c r="J25" s="143"/>
      <c r="K25" s="143"/>
      <c r="L25" s="143"/>
      <c r="M25" s="143"/>
      <c r="N25" s="143"/>
    </row>
    <row r="26" spans="1:14" s="143" customFormat="1" ht="47.4" thickBot="1" x14ac:dyDescent="0.35">
      <c r="A26" s="142"/>
      <c r="B26" s="142"/>
      <c r="C26" s="190" t="s">
        <v>528</v>
      </c>
      <c r="D26" s="191"/>
      <c r="E26" s="192" t="s">
        <v>529</v>
      </c>
      <c r="F26" s="192"/>
      <c r="G26" s="193"/>
      <c r="H26" s="194"/>
      <c r="I26" s="195">
        <v>0</v>
      </c>
      <c r="L26" s="142"/>
      <c r="M26" s="142"/>
      <c r="N26" s="142"/>
    </row>
    <row r="28" spans="1:14" s="143" customFormat="1" x14ac:dyDescent="0.3">
      <c r="A28" s="142"/>
      <c r="B28" s="142"/>
      <c r="C28" s="196" t="s">
        <v>506</v>
      </c>
      <c r="D28" s="197"/>
      <c r="E28" s="198"/>
      <c r="F28" s="198"/>
      <c r="H28" s="199"/>
      <c r="I28" s="200" t="s">
        <v>507</v>
      </c>
      <c r="L28" s="142"/>
      <c r="M28" s="142"/>
      <c r="N28" s="142"/>
    </row>
    <row r="29" spans="1:14" s="143" customFormat="1" x14ac:dyDescent="0.3">
      <c r="A29" s="142"/>
      <c r="B29" s="142"/>
      <c r="C29" s="201" t="s">
        <v>508</v>
      </c>
      <c r="D29" s="202"/>
      <c r="E29" s="198"/>
      <c r="F29" s="198"/>
      <c r="H29" s="199"/>
      <c r="I29" s="203" t="s">
        <v>509</v>
      </c>
      <c r="L29" s="142"/>
      <c r="M29" s="142"/>
      <c r="N29" s="142"/>
    </row>
    <row r="30" spans="1:14" s="143" customFormat="1" hidden="1" x14ac:dyDescent="0.3">
      <c r="A30" s="142"/>
      <c r="B30" s="142"/>
      <c r="D30" s="144"/>
      <c r="E30" s="145"/>
      <c r="F30" s="145"/>
      <c r="H30" s="146"/>
      <c r="I30" s="147"/>
      <c r="L30" s="142"/>
      <c r="M30" s="142"/>
      <c r="N30" s="142"/>
    </row>
    <row r="31" spans="1:14" s="146" customFormat="1" hidden="1" x14ac:dyDescent="0.3">
      <c r="A31" s="142"/>
      <c r="B31" s="142"/>
      <c r="C31" s="143"/>
      <c r="D31" s="144"/>
      <c r="E31" s="145"/>
      <c r="F31" s="145"/>
      <c r="G31" s="143"/>
      <c r="H31" s="142"/>
      <c r="I31" s="142"/>
      <c r="J31" s="142"/>
      <c r="K31" s="142"/>
      <c r="L31" s="142"/>
      <c r="M31" s="142"/>
      <c r="N31" s="142"/>
    </row>
    <row r="32" spans="1:14" s="146" customFormat="1" hidden="1" x14ac:dyDescent="0.3">
      <c r="A32" s="142"/>
      <c r="B32" s="142"/>
      <c r="C32" s="480" t="s">
        <v>530</v>
      </c>
      <c r="D32" s="481"/>
      <c r="E32" s="204" t="s">
        <v>531</v>
      </c>
      <c r="F32" s="205"/>
      <c r="G32" s="144" t="s">
        <v>533</v>
      </c>
      <c r="H32" s="142"/>
      <c r="I32" s="142"/>
      <c r="J32" s="142"/>
      <c r="K32" s="142"/>
      <c r="L32" s="142"/>
      <c r="M32" s="142"/>
      <c r="N32" s="142"/>
    </row>
    <row r="33" spans="1:14" s="146" customFormat="1" hidden="1" x14ac:dyDescent="0.3">
      <c r="A33" s="142"/>
      <c r="B33" s="142"/>
      <c r="C33" s="482" t="s">
        <v>481</v>
      </c>
      <c r="D33" s="483"/>
      <c r="E33" s="206">
        <f ca="1">SUMIF(D16:I25,C33,I16:I25)</f>
        <v>289</v>
      </c>
      <c r="F33" s="205"/>
      <c r="G33" s="207" t="e">
        <f ca="1">#REF!-' Investitii2020@ian.'!E33</f>
        <v>#REF!</v>
      </c>
      <c r="H33" s="142"/>
      <c r="I33" s="142"/>
      <c r="J33" s="142"/>
      <c r="K33" s="142"/>
      <c r="L33" s="142"/>
      <c r="M33" s="142"/>
      <c r="N33" s="142"/>
    </row>
    <row r="34" spans="1:14" s="146" customFormat="1" ht="16.2" hidden="1" thickBot="1" x14ac:dyDescent="0.35">
      <c r="A34" s="142"/>
      <c r="B34" s="142"/>
      <c r="C34" s="484" t="s">
        <v>483</v>
      </c>
      <c r="D34" s="485"/>
      <c r="E34" s="208">
        <f ca="1">SUMIF(D16:I25,C34,I16:I25)</f>
        <v>0</v>
      </c>
      <c r="F34" s="205"/>
      <c r="G34" s="207" t="e">
        <f ca="1">#REF!-' Investitii2020@ian.'!E34</f>
        <v>#REF!</v>
      </c>
      <c r="H34" s="142"/>
      <c r="I34" s="142"/>
      <c r="J34" s="142"/>
      <c r="K34" s="142"/>
      <c r="L34" s="142"/>
      <c r="M34" s="142"/>
      <c r="N34" s="142"/>
    </row>
    <row r="35" spans="1:14" s="146" customFormat="1" ht="16.2" hidden="1" thickBot="1" x14ac:dyDescent="0.35">
      <c r="A35" s="142"/>
      <c r="B35" s="142"/>
      <c r="C35" s="477" t="s">
        <v>532</v>
      </c>
      <c r="D35" s="478"/>
      <c r="E35" s="209">
        <f ca="1">SUM(E33:E34)</f>
        <v>289</v>
      </c>
      <c r="F35" s="210"/>
      <c r="G35" s="143"/>
      <c r="H35" s="142"/>
      <c r="I35" s="142"/>
      <c r="J35" s="142"/>
      <c r="K35" s="142"/>
      <c r="L35" s="142"/>
      <c r="M35" s="142"/>
      <c r="N35" s="142"/>
    </row>
    <row r="36" spans="1:14" s="146" customFormat="1" hidden="1" x14ac:dyDescent="0.3">
      <c r="A36" s="142"/>
      <c r="B36" s="142"/>
      <c r="C36" s="143"/>
      <c r="D36" s="144"/>
      <c r="E36" s="145"/>
      <c r="F36" s="145"/>
      <c r="G36" s="143"/>
      <c r="H36" s="142"/>
      <c r="I36" s="142"/>
      <c r="J36" s="142"/>
      <c r="K36" s="142"/>
      <c r="L36" s="142"/>
      <c r="M36" s="142"/>
      <c r="N36" s="142"/>
    </row>
    <row r="37" spans="1:14" s="146" customFormat="1" x14ac:dyDescent="0.3">
      <c r="A37"/>
      <c r="B37" s="142"/>
      <c r="C37" s="143"/>
      <c r="D37" s="144"/>
      <c r="E37" s="145"/>
      <c r="F37" s="145"/>
      <c r="G37" s="143"/>
      <c r="H37" s="142"/>
      <c r="I37" s="142"/>
      <c r="J37" s="142"/>
      <c r="K37" s="142"/>
      <c r="L37" s="142"/>
      <c r="M37" s="142"/>
      <c r="N37" s="142"/>
    </row>
    <row r="38" spans="1:14" x14ac:dyDescent="0.3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</sheetData>
  <mergeCells count="6">
    <mergeCell ref="B16:B24"/>
    <mergeCell ref="C35:D35"/>
    <mergeCell ref="C3:I3"/>
    <mergeCell ref="C32:D32"/>
    <mergeCell ref="C33:D33"/>
    <mergeCell ref="C34:D34"/>
  </mergeCells>
  <dataValidations count="1">
    <dataValidation type="list" allowBlank="1" showInputMessage="1" showErrorMessage="1" sqref="D16:D25" xr:uid="{841BBCB4-04CD-4A31-8CBD-FE45A7DA8C56}">
      <formula1>$C$33:$C$34</formula1>
    </dataValidation>
  </dataValidations>
  <pageMargins left="0.25" right="0.25" top="0.75" bottom="0.75" header="0.3" footer="0.3"/>
  <pageSetup scale="76" orientation="portrait" r:id="rId1"/>
  <headerFooter>
    <oddHeader>&amp;RAPROBAT 
ORDONATOR PRINCIPAL DE CREDITE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38CE-519B-4F10-B9DD-CC79AA3ABA73}">
  <sheetPr filterMode="1">
    <tabColor theme="2" tint="-0.249977111117893"/>
    <pageSetUpPr fitToPage="1"/>
  </sheetPr>
  <dimension ref="A1:L296"/>
  <sheetViews>
    <sheetView zoomScale="70" zoomScaleNormal="70" zoomScaleSheetLayoutView="70" workbookViewId="0">
      <selection activeCell="G11" sqref="G11:J11"/>
    </sheetView>
  </sheetViews>
  <sheetFormatPr defaultColWidth="9" defaultRowHeight="14.4" outlineLevelRow="3" x14ac:dyDescent="0.3"/>
  <cols>
    <col min="1" max="1" width="4.19921875" style="1" customWidth="1"/>
    <col min="2" max="2" width="4.5" style="118" customWidth="1"/>
    <col min="3" max="3" width="84.3984375" style="119" customWidth="1"/>
    <col min="4" max="4" width="11" style="6" bestFit="1" customWidth="1"/>
    <col min="5" max="5" width="13.8984375" style="6" bestFit="1" customWidth="1"/>
    <col min="6" max="6" width="12.69921875" style="120" customWidth="1"/>
    <col min="7" max="7" width="10.09765625" style="6" bestFit="1" customWidth="1"/>
    <col min="8" max="8" width="10.09765625" style="6" customWidth="1"/>
    <col min="9" max="9" width="11" style="6" customWidth="1"/>
    <col min="10" max="10" width="12.5" style="6" customWidth="1"/>
    <col min="11" max="11" width="8" style="6" customWidth="1"/>
    <col min="12" max="16384" width="9" style="1"/>
  </cols>
  <sheetData>
    <row r="1" spans="1:12" ht="15.6" x14ac:dyDescent="0.3">
      <c r="B1" s="2"/>
      <c r="C1" s="3" t="s">
        <v>0</v>
      </c>
      <c r="D1" s="3"/>
      <c r="E1" s="3"/>
      <c r="F1" s="4"/>
      <c r="G1" s="3"/>
      <c r="H1" s="3"/>
      <c r="I1" s="5"/>
      <c r="J1" s="5"/>
      <c r="K1" s="5"/>
    </row>
    <row r="2" spans="1:12" ht="15.6" x14ac:dyDescent="0.3">
      <c r="B2" s="2"/>
      <c r="C2" s="383" t="s">
        <v>1</v>
      </c>
      <c r="D2" s="383"/>
      <c r="E2" s="383"/>
      <c r="F2" s="383"/>
      <c r="G2" s="3"/>
      <c r="H2" s="3"/>
      <c r="I2" s="5"/>
      <c r="J2" s="5"/>
      <c r="K2" s="5"/>
    </row>
    <row r="3" spans="1:12" ht="15.6" x14ac:dyDescent="0.3">
      <c r="B3" s="2"/>
      <c r="C3" s="7" t="s">
        <v>2</v>
      </c>
      <c r="D3" s="3"/>
      <c r="E3" s="8"/>
      <c r="F3" s="4"/>
      <c r="G3" s="3"/>
      <c r="H3" s="134"/>
      <c r="I3" s="135"/>
      <c r="J3" s="9"/>
      <c r="K3" s="5"/>
    </row>
    <row r="4" spans="1:12" ht="15.6" x14ac:dyDescent="0.3">
      <c r="B4" s="2"/>
      <c r="C4" s="3" t="s">
        <v>3</v>
      </c>
      <c r="D4" s="3"/>
      <c r="E4" s="8"/>
      <c r="F4" s="4"/>
      <c r="G4" s="3"/>
      <c r="H4" s="3"/>
      <c r="I4" s="5"/>
      <c r="J4" s="5"/>
      <c r="K4" s="5"/>
    </row>
    <row r="5" spans="1:12" ht="15.6" x14ac:dyDescent="0.3">
      <c r="B5" s="2"/>
      <c r="C5" s="400" t="s">
        <v>4</v>
      </c>
      <c r="D5" s="400"/>
      <c r="E5" s="400"/>
      <c r="F5" s="400"/>
      <c r="G5" s="400"/>
      <c r="H5" s="400"/>
      <c r="I5" s="400"/>
      <c r="J5" s="400"/>
      <c r="K5" s="10"/>
    </row>
    <row r="6" spans="1:12" ht="15.6" x14ac:dyDescent="0.3">
      <c r="B6" s="400" t="s">
        <v>5</v>
      </c>
      <c r="C6" s="400"/>
      <c r="D6" s="400"/>
      <c r="E6" s="400"/>
      <c r="F6" s="400"/>
      <c r="G6" s="400"/>
      <c r="H6" s="400"/>
      <c r="I6" s="400"/>
      <c r="J6" s="400"/>
      <c r="K6" s="5"/>
    </row>
    <row r="7" spans="1:12" ht="16.2" thickBot="1" x14ac:dyDescent="0.35">
      <c r="B7" s="2"/>
      <c r="C7" s="11"/>
      <c r="D7" s="12"/>
      <c r="E7" s="12"/>
      <c r="F7" s="13"/>
      <c r="G7" s="12"/>
      <c r="H7" s="12"/>
      <c r="I7" s="384" t="s">
        <v>6</v>
      </c>
      <c r="J7" s="384"/>
      <c r="K7" s="10"/>
    </row>
    <row r="8" spans="1:12" ht="15" customHeight="1" x14ac:dyDescent="0.3">
      <c r="B8" s="385" t="s">
        <v>7</v>
      </c>
      <c r="C8" s="413"/>
      <c r="D8" s="417" t="s">
        <v>8</v>
      </c>
      <c r="E8" s="486" t="s">
        <v>534</v>
      </c>
      <c r="F8" s="487"/>
      <c r="G8" s="487"/>
      <c r="H8" s="487"/>
      <c r="I8" s="487"/>
      <c r="J8" s="488"/>
      <c r="K8" s="14"/>
    </row>
    <row r="9" spans="1:12" ht="15" customHeight="1" x14ac:dyDescent="0.3">
      <c r="B9" s="387"/>
      <c r="C9" s="414"/>
      <c r="D9" s="418"/>
      <c r="E9" s="395" t="s">
        <v>9</v>
      </c>
      <c r="F9" s="396"/>
      <c r="G9" s="397" t="s">
        <v>10</v>
      </c>
      <c r="H9" s="398"/>
      <c r="I9" s="398"/>
      <c r="J9" s="399"/>
      <c r="K9" s="411">
        <v>2020</v>
      </c>
    </row>
    <row r="10" spans="1:12" ht="109.8" thickBot="1" x14ac:dyDescent="0.35">
      <c r="B10" s="415"/>
      <c r="C10" s="416"/>
      <c r="D10" s="419"/>
      <c r="E10" s="15" t="s">
        <v>11</v>
      </c>
      <c r="F10" s="16" t="s">
        <v>12</v>
      </c>
      <c r="G10" s="17" t="s">
        <v>13</v>
      </c>
      <c r="H10" s="17" t="s">
        <v>14</v>
      </c>
      <c r="I10" s="17" t="s">
        <v>15</v>
      </c>
      <c r="J10" s="18" t="s">
        <v>16</v>
      </c>
      <c r="K10" s="412"/>
    </row>
    <row r="11" spans="1:12" ht="46.5" customHeight="1" x14ac:dyDescent="0.3">
      <c r="B11" s="402" t="s">
        <v>17</v>
      </c>
      <c r="C11" s="403"/>
      <c r="D11" s="19"/>
      <c r="E11" s="20">
        <f t="shared" ref="E11:E74" si="0">SUM(G11:J11)</f>
        <v>9816</v>
      </c>
      <c r="F11" s="21">
        <f t="shared" ref="F11:J11" si="1">SUM(F12+F185)</f>
        <v>184</v>
      </c>
      <c r="G11" s="22">
        <f t="shared" si="1"/>
        <v>1635</v>
      </c>
      <c r="H11" s="22">
        <f>SUM(H12+H185)</f>
        <v>2377</v>
      </c>
      <c r="I11" s="22">
        <f t="shared" si="1"/>
        <v>3599</v>
      </c>
      <c r="J11" s="22">
        <f t="shared" si="1"/>
        <v>2205</v>
      </c>
      <c r="K11" s="23"/>
    </row>
    <row r="12" spans="1:12" ht="19.5" customHeight="1" x14ac:dyDescent="0.3">
      <c r="B12" s="404" t="s">
        <v>18</v>
      </c>
      <c r="C12" s="405"/>
      <c r="D12" s="24"/>
      <c r="E12" s="20">
        <f t="shared" si="0"/>
        <v>8766</v>
      </c>
      <c r="F12" s="25">
        <f t="shared" ref="F12:J12" si="2">SUM(F13+F177)</f>
        <v>95</v>
      </c>
      <c r="G12" s="26">
        <f t="shared" si="2"/>
        <v>1635</v>
      </c>
      <c r="H12" s="26">
        <f t="shared" si="2"/>
        <v>2158</v>
      </c>
      <c r="I12" s="26">
        <f t="shared" si="2"/>
        <v>2768</v>
      </c>
      <c r="J12" s="26">
        <f t="shared" si="2"/>
        <v>2205</v>
      </c>
      <c r="K12" s="27"/>
    </row>
    <row r="13" spans="1:12" ht="27" customHeight="1" x14ac:dyDescent="0.3">
      <c r="B13" s="406" t="s">
        <v>19</v>
      </c>
      <c r="C13" s="407"/>
      <c r="D13" s="28" t="s">
        <v>20</v>
      </c>
      <c r="E13" s="20">
        <f t="shared" si="0"/>
        <v>8766</v>
      </c>
      <c r="F13" s="25">
        <f t="shared" ref="F13:J13" si="3">SUM(F14+F48+F144+F150)</f>
        <v>95</v>
      </c>
      <c r="G13" s="26">
        <f t="shared" si="3"/>
        <v>1635</v>
      </c>
      <c r="H13" s="26">
        <f>SUM(H14+H48+H144+H150)</f>
        <v>2158</v>
      </c>
      <c r="I13" s="26">
        <f t="shared" si="3"/>
        <v>2768</v>
      </c>
      <c r="J13" s="26">
        <f t="shared" si="3"/>
        <v>2205</v>
      </c>
      <c r="K13" s="27"/>
    </row>
    <row r="14" spans="1:12" ht="15.75" customHeight="1" x14ac:dyDescent="0.3">
      <c r="B14" s="408" t="s">
        <v>21</v>
      </c>
      <c r="C14" s="409"/>
      <c r="D14" s="28" t="s">
        <v>22</v>
      </c>
      <c r="E14" s="20">
        <f t="shared" si="0"/>
        <v>6830</v>
      </c>
      <c r="F14" s="29">
        <f>SUM(F15+F40)</f>
        <v>0</v>
      </c>
      <c r="G14" s="20">
        <f t="shared" ref="G14:J14" si="4">SUM(G15,G40,G32)</f>
        <v>1533</v>
      </c>
      <c r="H14" s="20">
        <f t="shared" si="4"/>
        <v>1667</v>
      </c>
      <c r="I14" s="20">
        <f t="shared" si="4"/>
        <v>1782</v>
      </c>
      <c r="J14" s="20">
        <f t="shared" si="4"/>
        <v>1848</v>
      </c>
      <c r="K14" s="27"/>
    </row>
    <row r="15" spans="1:12" s="30" customFormat="1" ht="27" customHeight="1" outlineLevel="1" x14ac:dyDescent="0.3">
      <c r="B15" s="408" t="s">
        <v>23</v>
      </c>
      <c r="C15" s="409"/>
      <c r="D15" s="28" t="s">
        <v>24</v>
      </c>
      <c r="E15" s="20">
        <f t="shared" si="0"/>
        <v>6566</v>
      </c>
      <c r="F15" s="31">
        <f t="shared" ref="F15:J15" si="5">SUM(F16:F31)</f>
        <v>0</v>
      </c>
      <c r="G15" s="20">
        <f t="shared" si="5"/>
        <v>1500</v>
      </c>
      <c r="H15" s="20">
        <f t="shared" si="5"/>
        <v>1631</v>
      </c>
      <c r="I15" s="20">
        <f t="shared" si="5"/>
        <v>1624</v>
      </c>
      <c r="J15" s="20">
        <f t="shared" si="5"/>
        <v>1811</v>
      </c>
      <c r="K15" s="32" t="s">
        <v>25</v>
      </c>
      <c r="L15" s="1"/>
    </row>
    <row r="16" spans="1:12" ht="15.6" outlineLevel="2" x14ac:dyDescent="0.3">
      <c r="A16" s="33"/>
      <c r="B16" s="34"/>
      <c r="C16" s="35" t="s">
        <v>26</v>
      </c>
      <c r="D16" s="36" t="s">
        <v>27</v>
      </c>
      <c r="E16" s="20">
        <f t="shared" si="0"/>
        <v>6164</v>
      </c>
      <c r="F16" s="37"/>
      <c r="G16" s="38">
        <v>1469</v>
      </c>
      <c r="H16" s="127">
        <v>1474</v>
      </c>
      <c r="I16" s="38">
        <v>1523</v>
      </c>
      <c r="J16" s="38">
        <v>1698</v>
      </c>
      <c r="K16" s="39" t="s">
        <v>25</v>
      </c>
    </row>
    <row r="17" spans="1:11" ht="15.6" outlineLevel="2" x14ac:dyDescent="0.3">
      <c r="A17" s="33"/>
      <c r="B17" s="40"/>
      <c r="C17" s="35" t="s">
        <v>28</v>
      </c>
      <c r="D17" s="36" t="s">
        <v>29</v>
      </c>
      <c r="E17" s="20">
        <f t="shared" si="0"/>
        <v>0</v>
      </c>
      <c r="F17" s="41"/>
      <c r="G17" s="41"/>
      <c r="H17" s="127"/>
      <c r="I17" s="41"/>
      <c r="J17" s="42"/>
      <c r="K17" s="43" t="s">
        <v>25</v>
      </c>
    </row>
    <row r="18" spans="1:11" ht="15.6" outlineLevel="2" x14ac:dyDescent="0.3">
      <c r="A18" s="33"/>
      <c r="B18" s="40"/>
      <c r="C18" s="35" t="s">
        <v>30</v>
      </c>
      <c r="D18" s="36" t="s">
        <v>31</v>
      </c>
      <c r="E18" s="20">
        <f t="shared" si="0"/>
        <v>0</v>
      </c>
      <c r="F18" s="41"/>
      <c r="G18" s="41"/>
      <c r="H18" s="127"/>
      <c r="I18" s="41"/>
      <c r="J18" s="42"/>
      <c r="K18" s="43" t="s">
        <v>25</v>
      </c>
    </row>
    <row r="19" spans="1:11" ht="15.6" outlineLevel="2" x14ac:dyDescent="0.3">
      <c r="A19" s="33"/>
      <c r="B19" s="34"/>
      <c r="C19" s="35" t="s">
        <v>32</v>
      </c>
      <c r="D19" s="36" t="s">
        <v>33</v>
      </c>
      <c r="E19" s="20">
        <f t="shared" si="0"/>
        <v>104</v>
      </c>
      <c r="F19" s="37"/>
      <c r="G19" s="38">
        <v>31</v>
      </c>
      <c r="H19" s="127">
        <v>28</v>
      </c>
      <c r="I19" s="38">
        <v>22</v>
      </c>
      <c r="J19" s="38">
        <v>23</v>
      </c>
      <c r="K19" s="39" t="s">
        <v>25</v>
      </c>
    </row>
    <row r="20" spans="1:11" ht="15.6" outlineLevel="2" x14ac:dyDescent="0.3">
      <c r="A20" s="33"/>
      <c r="B20" s="34"/>
      <c r="C20" s="35" t="s">
        <v>34</v>
      </c>
      <c r="D20" s="36" t="s">
        <v>35</v>
      </c>
      <c r="E20" s="20">
        <f t="shared" si="0"/>
        <v>22</v>
      </c>
      <c r="F20" s="37"/>
      <c r="G20" s="38">
        <v>0</v>
      </c>
      <c r="H20" s="127">
        <v>4</v>
      </c>
      <c r="I20" s="38">
        <v>9</v>
      </c>
      <c r="J20" s="44">
        <v>9</v>
      </c>
      <c r="K20" s="39" t="s">
        <v>25</v>
      </c>
    </row>
    <row r="21" spans="1:11" ht="15.6" outlineLevel="2" x14ac:dyDescent="0.3">
      <c r="A21" s="33"/>
      <c r="B21" s="34"/>
      <c r="C21" s="35" t="s">
        <v>36</v>
      </c>
      <c r="D21" s="36" t="s">
        <v>37</v>
      </c>
      <c r="E21" s="20">
        <f t="shared" si="0"/>
        <v>0</v>
      </c>
      <c r="F21" s="37"/>
      <c r="G21" s="37"/>
      <c r="H21" s="127"/>
      <c r="I21" s="37"/>
      <c r="J21" s="45"/>
      <c r="K21" s="43" t="s">
        <v>25</v>
      </c>
    </row>
    <row r="22" spans="1:11" ht="15.6" outlineLevel="2" x14ac:dyDescent="0.3">
      <c r="A22" s="33"/>
      <c r="B22" s="34"/>
      <c r="C22" s="35" t="s">
        <v>38</v>
      </c>
      <c r="D22" s="36" t="s">
        <v>39</v>
      </c>
      <c r="E22" s="20">
        <f t="shared" si="0"/>
        <v>0</v>
      </c>
      <c r="F22" s="37"/>
      <c r="G22" s="37"/>
      <c r="H22" s="127"/>
      <c r="I22" s="37"/>
      <c r="J22" s="45"/>
      <c r="K22" s="43" t="s">
        <v>25</v>
      </c>
    </row>
    <row r="23" spans="1:11" ht="15.6" outlineLevel="2" x14ac:dyDescent="0.3">
      <c r="A23" s="33"/>
      <c r="B23" s="34"/>
      <c r="C23" s="35" t="s">
        <v>40</v>
      </c>
      <c r="D23" s="36" t="s">
        <v>41</v>
      </c>
      <c r="E23" s="20">
        <f t="shared" si="0"/>
        <v>0</v>
      </c>
      <c r="F23" s="37"/>
      <c r="G23" s="37"/>
      <c r="H23" s="127"/>
      <c r="I23" s="37"/>
      <c r="J23" s="45"/>
      <c r="K23" s="43" t="s">
        <v>25</v>
      </c>
    </row>
    <row r="24" spans="1:11" ht="15.6" outlineLevel="2" x14ac:dyDescent="0.3">
      <c r="A24" s="33"/>
      <c r="B24" s="34"/>
      <c r="C24" s="35" t="s">
        <v>42</v>
      </c>
      <c r="D24" s="36" t="s">
        <v>43</v>
      </c>
      <c r="E24" s="20">
        <f t="shared" si="0"/>
        <v>0</v>
      </c>
      <c r="F24" s="37"/>
      <c r="G24" s="37"/>
      <c r="H24" s="127"/>
      <c r="I24" s="37"/>
      <c r="J24" s="45"/>
      <c r="K24" s="43" t="s">
        <v>25</v>
      </c>
    </row>
    <row r="25" spans="1:11" ht="15.6" outlineLevel="2" x14ac:dyDescent="0.3">
      <c r="A25" s="33"/>
      <c r="B25" s="34"/>
      <c r="C25" s="35" t="s">
        <v>44</v>
      </c>
      <c r="D25" s="36" t="s">
        <v>45</v>
      </c>
      <c r="E25" s="20">
        <f t="shared" si="0"/>
        <v>0</v>
      </c>
      <c r="F25" s="37"/>
      <c r="G25" s="37"/>
      <c r="H25" s="127"/>
      <c r="I25" s="37"/>
      <c r="J25" s="45"/>
      <c r="K25" s="43" t="s">
        <v>25</v>
      </c>
    </row>
    <row r="26" spans="1:11" ht="15.6" outlineLevel="2" x14ac:dyDescent="0.3">
      <c r="A26" s="33"/>
      <c r="B26" s="46"/>
      <c r="C26" s="47" t="s">
        <v>46</v>
      </c>
      <c r="D26" s="36" t="s">
        <v>47</v>
      </c>
      <c r="E26" s="20">
        <f t="shared" si="0"/>
        <v>0</v>
      </c>
      <c r="F26" s="37"/>
      <c r="G26" s="37"/>
      <c r="H26" s="127"/>
      <c r="I26" s="37"/>
      <c r="J26" s="45"/>
      <c r="K26" s="43" t="s">
        <v>25</v>
      </c>
    </row>
    <row r="27" spans="1:11" ht="15.6" outlineLevel="2" x14ac:dyDescent="0.3">
      <c r="A27" s="33"/>
      <c r="B27" s="46"/>
      <c r="C27" s="47" t="s">
        <v>48</v>
      </c>
      <c r="D27" s="36" t="s">
        <v>49</v>
      </c>
      <c r="E27" s="20">
        <f t="shared" si="0"/>
        <v>0</v>
      </c>
      <c r="F27" s="37"/>
      <c r="G27" s="37"/>
      <c r="H27" s="127"/>
      <c r="I27" s="37"/>
      <c r="J27" s="45"/>
      <c r="K27" s="43" t="s">
        <v>25</v>
      </c>
    </row>
    <row r="28" spans="1:11" ht="15.6" outlineLevel="2" x14ac:dyDescent="0.3">
      <c r="A28" s="33"/>
      <c r="B28" s="46"/>
      <c r="C28" s="47" t="s">
        <v>50</v>
      </c>
      <c r="D28" s="36" t="s">
        <v>51</v>
      </c>
      <c r="E28" s="20">
        <f t="shared" si="0"/>
        <v>0</v>
      </c>
      <c r="F28" s="37"/>
      <c r="G28" s="37"/>
      <c r="H28" s="127"/>
      <c r="I28" s="37"/>
      <c r="J28" s="45"/>
      <c r="K28" s="43" t="s">
        <v>25</v>
      </c>
    </row>
    <row r="29" spans="1:11" ht="15.6" outlineLevel="2" x14ac:dyDescent="0.3">
      <c r="A29" s="33"/>
      <c r="B29" s="46"/>
      <c r="C29" s="47" t="s">
        <v>52</v>
      </c>
      <c r="D29" s="36" t="s">
        <v>53</v>
      </c>
      <c r="E29" s="20">
        <f t="shared" si="0"/>
        <v>0</v>
      </c>
      <c r="F29" s="37"/>
      <c r="G29" s="37"/>
      <c r="H29" s="127"/>
      <c r="I29" s="37"/>
      <c r="J29" s="45"/>
      <c r="K29" s="43" t="s">
        <v>25</v>
      </c>
    </row>
    <row r="30" spans="1:11" ht="15.6" outlineLevel="2" x14ac:dyDescent="0.3">
      <c r="A30" s="33"/>
      <c r="B30" s="46"/>
      <c r="C30" s="47" t="s">
        <v>54</v>
      </c>
      <c r="D30" s="36" t="s">
        <v>55</v>
      </c>
      <c r="E30" s="20">
        <f t="shared" si="0"/>
        <v>276</v>
      </c>
      <c r="F30" s="37"/>
      <c r="G30" s="38">
        <v>0</v>
      </c>
      <c r="H30" s="127">
        <v>125</v>
      </c>
      <c r="I30" s="38">
        <v>70</v>
      </c>
      <c r="J30" s="44">
        <v>81</v>
      </c>
      <c r="K30" s="39" t="s">
        <v>25</v>
      </c>
    </row>
    <row r="31" spans="1:11" ht="15.6" outlineLevel="2" x14ac:dyDescent="0.3">
      <c r="A31" s="33"/>
      <c r="B31" s="46"/>
      <c r="C31" s="35" t="s">
        <v>56</v>
      </c>
      <c r="D31" s="36" t="s">
        <v>57</v>
      </c>
      <c r="E31" s="20">
        <f t="shared" si="0"/>
        <v>0</v>
      </c>
      <c r="F31" s="37"/>
      <c r="G31" s="37"/>
      <c r="H31" s="127"/>
      <c r="I31" s="37"/>
      <c r="J31" s="45"/>
      <c r="K31" s="43" t="s">
        <v>25</v>
      </c>
    </row>
    <row r="32" spans="1:11" ht="15.6" outlineLevel="1" x14ac:dyDescent="0.3">
      <c r="A32" s="33"/>
      <c r="B32" s="422" t="s">
        <v>58</v>
      </c>
      <c r="C32" s="423"/>
      <c r="D32" s="48" t="s">
        <v>59</v>
      </c>
      <c r="E32" s="20">
        <f t="shared" si="0"/>
        <v>122</v>
      </c>
      <c r="F32" s="50">
        <f t="shared" ref="F32:J32" si="6">SUM(F33:F39)</f>
        <v>0</v>
      </c>
      <c r="G32" s="51">
        <f t="shared" si="6"/>
        <v>0</v>
      </c>
      <c r="H32" s="51">
        <f t="shared" si="6"/>
        <v>0</v>
      </c>
      <c r="I32" s="51">
        <f t="shared" si="6"/>
        <v>122</v>
      </c>
      <c r="J32" s="51">
        <f t="shared" si="6"/>
        <v>0</v>
      </c>
      <c r="K32" s="39" t="s">
        <v>25</v>
      </c>
    </row>
    <row r="33" spans="1:12" ht="15.6" outlineLevel="2" x14ac:dyDescent="0.3">
      <c r="A33" s="33"/>
      <c r="B33" s="46"/>
      <c r="C33" s="35" t="s">
        <v>60</v>
      </c>
      <c r="D33" s="36" t="s">
        <v>61</v>
      </c>
      <c r="E33" s="20">
        <f t="shared" si="0"/>
        <v>0</v>
      </c>
      <c r="F33" s="37"/>
      <c r="G33" s="37"/>
      <c r="H33" s="127"/>
      <c r="I33" s="37"/>
      <c r="J33" s="45"/>
      <c r="K33" s="43" t="s">
        <v>25</v>
      </c>
    </row>
    <row r="34" spans="1:12" ht="15.6" outlineLevel="2" x14ac:dyDescent="0.3">
      <c r="A34" s="33"/>
      <c r="B34" s="46"/>
      <c r="C34" s="35" t="s">
        <v>62</v>
      </c>
      <c r="D34" s="36" t="s">
        <v>63</v>
      </c>
      <c r="E34" s="20">
        <f t="shared" si="0"/>
        <v>0</v>
      </c>
      <c r="F34" s="37"/>
      <c r="G34" s="37"/>
      <c r="H34" s="127"/>
      <c r="I34" s="37"/>
      <c r="J34" s="45"/>
      <c r="K34" s="43" t="s">
        <v>25</v>
      </c>
    </row>
    <row r="35" spans="1:12" ht="15.6" outlineLevel="2" x14ac:dyDescent="0.3">
      <c r="A35" s="33"/>
      <c r="B35" s="46"/>
      <c r="C35" s="35" t="s">
        <v>64</v>
      </c>
      <c r="D35" s="36" t="s">
        <v>65</v>
      </c>
      <c r="E35" s="20">
        <f t="shared" si="0"/>
        <v>0</v>
      </c>
      <c r="F35" s="37"/>
      <c r="G35" s="37"/>
      <c r="H35" s="127"/>
      <c r="I35" s="37"/>
      <c r="J35" s="45"/>
      <c r="K35" s="43" t="s">
        <v>25</v>
      </c>
    </row>
    <row r="36" spans="1:12" ht="15.6" outlineLevel="2" x14ac:dyDescent="0.3">
      <c r="A36" s="33"/>
      <c r="B36" s="46"/>
      <c r="C36" s="35" t="s">
        <v>66</v>
      </c>
      <c r="D36" s="36" t="s">
        <v>67</v>
      </c>
      <c r="E36" s="20">
        <f t="shared" si="0"/>
        <v>0</v>
      </c>
      <c r="F36" s="37"/>
      <c r="G36" s="37"/>
      <c r="H36" s="127"/>
      <c r="I36" s="37"/>
      <c r="J36" s="45"/>
      <c r="K36" s="43" t="s">
        <v>25</v>
      </c>
    </row>
    <row r="37" spans="1:12" ht="15.6" outlineLevel="2" x14ac:dyDescent="0.3">
      <c r="A37" s="33"/>
      <c r="B37" s="46"/>
      <c r="C37" s="47" t="s">
        <v>68</v>
      </c>
      <c r="D37" s="36" t="s">
        <v>69</v>
      </c>
      <c r="E37" s="20">
        <f t="shared" si="0"/>
        <v>0</v>
      </c>
      <c r="F37" s="37"/>
      <c r="G37" s="37"/>
      <c r="H37" s="127"/>
      <c r="I37" s="37"/>
      <c r="J37" s="45"/>
      <c r="K37" s="43" t="s">
        <v>25</v>
      </c>
    </row>
    <row r="38" spans="1:12" ht="15.6" outlineLevel="2" x14ac:dyDescent="0.3">
      <c r="A38" s="33"/>
      <c r="B38" s="52"/>
      <c r="C38" s="53" t="s">
        <v>70</v>
      </c>
      <c r="D38" s="54" t="s">
        <v>71</v>
      </c>
      <c r="E38" s="20">
        <f t="shared" si="0"/>
        <v>122</v>
      </c>
      <c r="F38" s="38"/>
      <c r="G38" s="38">
        <v>0</v>
      </c>
      <c r="H38" s="127">
        <v>0</v>
      </c>
      <c r="I38" s="38">
        <v>122</v>
      </c>
      <c r="J38" s="44">
        <v>0</v>
      </c>
      <c r="K38" s="39" t="s">
        <v>25</v>
      </c>
    </row>
    <row r="39" spans="1:12" ht="15.6" outlineLevel="2" x14ac:dyDescent="0.3">
      <c r="A39" s="33"/>
      <c r="B39" s="34"/>
      <c r="C39" s="35" t="s">
        <v>72</v>
      </c>
      <c r="D39" s="36" t="s">
        <v>73</v>
      </c>
      <c r="E39" s="20">
        <f t="shared" si="0"/>
        <v>0</v>
      </c>
      <c r="F39" s="37"/>
      <c r="G39" s="37"/>
      <c r="H39" s="127"/>
      <c r="I39" s="37"/>
      <c r="J39" s="45"/>
      <c r="K39" s="43" t="s">
        <v>25</v>
      </c>
    </row>
    <row r="40" spans="1:12" s="30" customFormat="1" ht="15.6" outlineLevel="1" x14ac:dyDescent="0.3">
      <c r="A40" s="55"/>
      <c r="B40" s="424" t="s">
        <v>74</v>
      </c>
      <c r="C40" s="425"/>
      <c r="D40" s="48" t="s">
        <v>75</v>
      </c>
      <c r="E40" s="20">
        <f t="shared" si="0"/>
        <v>142</v>
      </c>
      <c r="F40" s="50">
        <f>SUM(F41:F46)</f>
        <v>0</v>
      </c>
      <c r="G40" s="51">
        <f t="shared" ref="G40:I40" si="7">SUM(G41:G47)</f>
        <v>33</v>
      </c>
      <c r="H40" s="51">
        <f t="shared" si="7"/>
        <v>36</v>
      </c>
      <c r="I40" s="51">
        <f t="shared" si="7"/>
        <v>36</v>
      </c>
      <c r="J40" s="51">
        <f>SUM(J41:J47)</f>
        <v>37</v>
      </c>
      <c r="K40" s="32" t="s">
        <v>25</v>
      </c>
      <c r="L40" s="1"/>
    </row>
    <row r="41" spans="1:12" ht="15.6" outlineLevel="2" x14ac:dyDescent="0.3">
      <c r="A41" s="33"/>
      <c r="B41" s="46"/>
      <c r="C41" s="56" t="s">
        <v>76</v>
      </c>
      <c r="D41" s="36" t="s">
        <v>77</v>
      </c>
      <c r="E41" s="20">
        <f t="shared" si="0"/>
        <v>0</v>
      </c>
      <c r="F41" s="37"/>
      <c r="G41" s="37"/>
      <c r="H41" s="127"/>
      <c r="I41" s="37"/>
      <c r="J41" s="45"/>
      <c r="K41" s="43" t="s">
        <v>25</v>
      </c>
    </row>
    <row r="42" spans="1:12" ht="15.6" outlineLevel="2" x14ac:dyDescent="0.3">
      <c r="A42" s="33"/>
      <c r="B42" s="57"/>
      <c r="C42" s="47" t="s">
        <v>78</v>
      </c>
      <c r="D42" s="36" t="s">
        <v>79</v>
      </c>
      <c r="E42" s="20">
        <f t="shared" si="0"/>
        <v>0</v>
      </c>
      <c r="F42" s="37"/>
      <c r="G42" s="37"/>
      <c r="H42" s="127"/>
      <c r="I42" s="37"/>
      <c r="J42" s="45"/>
      <c r="K42" s="43" t="s">
        <v>25</v>
      </c>
    </row>
    <row r="43" spans="1:12" ht="15.6" outlineLevel="2" x14ac:dyDescent="0.3">
      <c r="A43" s="33"/>
      <c r="B43" s="57"/>
      <c r="C43" s="47" t="s">
        <v>80</v>
      </c>
      <c r="D43" s="36" t="s">
        <v>81</v>
      </c>
      <c r="E43" s="20">
        <f t="shared" si="0"/>
        <v>0</v>
      </c>
      <c r="F43" s="37"/>
      <c r="G43" s="37"/>
      <c r="H43" s="127"/>
      <c r="I43" s="37"/>
      <c r="J43" s="45"/>
      <c r="K43" s="43" t="s">
        <v>25</v>
      </c>
    </row>
    <row r="44" spans="1:12" ht="15.6" outlineLevel="2" x14ac:dyDescent="0.3">
      <c r="A44" s="33"/>
      <c r="B44" s="57"/>
      <c r="C44" s="58" t="s">
        <v>82</v>
      </c>
      <c r="D44" s="36" t="s">
        <v>83</v>
      </c>
      <c r="E44" s="20">
        <f t="shared" si="0"/>
        <v>0</v>
      </c>
      <c r="F44" s="37"/>
      <c r="G44" s="37"/>
      <c r="H44" s="127"/>
      <c r="I44" s="37"/>
      <c r="J44" s="45"/>
      <c r="K44" s="43" t="s">
        <v>25</v>
      </c>
    </row>
    <row r="45" spans="1:12" ht="15.6" outlineLevel="2" x14ac:dyDescent="0.3">
      <c r="A45" s="33"/>
      <c r="B45" s="57"/>
      <c r="C45" s="58" t="s">
        <v>84</v>
      </c>
      <c r="D45" s="36" t="s">
        <v>85</v>
      </c>
      <c r="E45" s="20">
        <f t="shared" si="0"/>
        <v>0</v>
      </c>
      <c r="F45" s="37"/>
      <c r="G45" s="37"/>
      <c r="H45" s="127"/>
      <c r="I45" s="37"/>
      <c r="J45" s="45"/>
      <c r="K45" s="43" t="s">
        <v>25</v>
      </c>
    </row>
    <row r="46" spans="1:12" ht="15.6" outlineLevel="2" x14ac:dyDescent="0.3">
      <c r="A46" s="33"/>
      <c r="B46" s="57"/>
      <c r="C46" s="47" t="s">
        <v>86</v>
      </c>
      <c r="D46" s="36" t="s">
        <v>87</v>
      </c>
      <c r="E46" s="20">
        <f t="shared" si="0"/>
        <v>0</v>
      </c>
      <c r="F46" s="37"/>
      <c r="G46" s="37"/>
      <c r="H46" s="127"/>
      <c r="I46" s="37"/>
      <c r="J46" s="45"/>
      <c r="K46" s="43" t="s">
        <v>25</v>
      </c>
    </row>
    <row r="47" spans="1:12" ht="15.6" outlineLevel="2" x14ac:dyDescent="0.3">
      <c r="A47" s="33"/>
      <c r="B47" s="131"/>
      <c r="C47" s="47" t="s">
        <v>88</v>
      </c>
      <c r="D47" s="36" t="s">
        <v>89</v>
      </c>
      <c r="E47" s="20">
        <f t="shared" si="0"/>
        <v>142</v>
      </c>
      <c r="F47" s="37"/>
      <c r="G47" s="38">
        <v>33</v>
      </c>
      <c r="H47" s="127">
        <v>36</v>
      </c>
      <c r="I47" s="38">
        <v>36</v>
      </c>
      <c r="J47" s="38">
        <v>37</v>
      </c>
      <c r="K47" s="39"/>
    </row>
    <row r="48" spans="1:12" ht="27" customHeight="1" x14ac:dyDescent="0.3">
      <c r="B48" s="408" t="s">
        <v>90</v>
      </c>
      <c r="C48" s="409"/>
      <c r="D48" s="28" t="s">
        <v>91</v>
      </c>
      <c r="E48" s="20">
        <f t="shared" si="0"/>
        <v>1936</v>
      </c>
      <c r="F48" s="50">
        <f t="shared" ref="F48:J48" si="8">SUM(F49,F60,F61,F64,F69,F73,F76:F90,F93,F94,F95)</f>
        <v>95</v>
      </c>
      <c r="G48" s="49">
        <f t="shared" si="8"/>
        <v>102</v>
      </c>
      <c r="H48" s="49">
        <f t="shared" si="8"/>
        <v>491</v>
      </c>
      <c r="I48" s="49">
        <f t="shared" si="8"/>
        <v>986</v>
      </c>
      <c r="J48" s="49">
        <f t="shared" si="8"/>
        <v>357</v>
      </c>
      <c r="K48" s="124"/>
    </row>
    <row r="49" spans="2:11" s="30" customFormat="1" ht="15.6" outlineLevel="1" x14ac:dyDescent="0.3">
      <c r="B49" s="420" t="s">
        <v>92</v>
      </c>
      <c r="C49" s="421"/>
      <c r="D49" s="28" t="s">
        <v>93</v>
      </c>
      <c r="E49" s="20">
        <f t="shared" si="0"/>
        <v>1554</v>
      </c>
      <c r="F49" s="50">
        <f t="shared" ref="F49:J49" si="9">SUM(F50:F59)</f>
        <v>73</v>
      </c>
      <c r="G49" s="49">
        <f t="shared" si="9"/>
        <v>79</v>
      </c>
      <c r="H49" s="49">
        <f t="shared" si="9"/>
        <v>410</v>
      </c>
      <c r="I49" s="49">
        <f t="shared" si="9"/>
        <v>770</v>
      </c>
      <c r="J49" s="49">
        <f t="shared" si="9"/>
        <v>295</v>
      </c>
      <c r="K49" s="125" t="s">
        <v>25</v>
      </c>
    </row>
    <row r="50" spans="2:11" ht="15.6" outlineLevel="2" x14ac:dyDescent="0.3">
      <c r="B50" s="60"/>
      <c r="C50" s="53" t="s">
        <v>94</v>
      </c>
      <c r="D50" s="61" t="s">
        <v>95</v>
      </c>
      <c r="E50" s="20">
        <f t="shared" si="0"/>
        <v>80</v>
      </c>
      <c r="F50" s="37">
        <v>22</v>
      </c>
      <c r="G50" s="37">
        <v>23</v>
      </c>
      <c r="H50" s="128">
        <f>32-1</f>
        <v>31</v>
      </c>
      <c r="I50" s="37">
        <f>15+1</f>
        <v>16</v>
      </c>
      <c r="J50" s="45">
        <v>10</v>
      </c>
      <c r="K50" s="43" t="s">
        <v>25</v>
      </c>
    </row>
    <row r="51" spans="2:11" ht="15.6" outlineLevel="2" x14ac:dyDescent="0.3">
      <c r="B51" s="60"/>
      <c r="C51" s="53" t="s">
        <v>96</v>
      </c>
      <c r="D51" s="61" t="s">
        <v>97</v>
      </c>
      <c r="E51" s="20">
        <f t="shared" si="0"/>
        <v>0</v>
      </c>
      <c r="F51" s="37"/>
      <c r="G51" s="37">
        <v>0</v>
      </c>
      <c r="H51" s="128">
        <v>0</v>
      </c>
      <c r="I51" s="37">
        <v>0</v>
      </c>
      <c r="J51" s="45">
        <v>0</v>
      </c>
      <c r="K51" s="43" t="s">
        <v>25</v>
      </c>
    </row>
    <row r="52" spans="2:11" ht="15.6" outlineLevel="2" x14ac:dyDescent="0.3">
      <c r="B52" s="60"/>
      <c r="C52" s="53" t="s">
        <v>98</v>
      </c>
      <c r="D52" s="61" t="s">
        <v>99</v>
      </c>
      <c r="E52" s="20">
        <f t="shared" si="0"/>
        <v>0</v>
      </c>
      <c r="F52" s="37"/>
      <c r="G52" s="37">
        <v>0</v>
      </c>
      <c r="H52" s="128">
        <v>0</v>
      </c>
      <c r="I52" s="37">
        <v>0</v>
      </c>
      <c r="J52" s="45">
        <v>0</v>
      </c>
      <c r="K52" s="43" t="s">
        <v>25</v>
      </c>
    </row>
    <row r="53" spans="2:11" ht="15.6" outlineLevel="2" x14ac:dyDescent="0.3">
      <c r="B53" s="60"/>
      <c r="C53" s="53" t="s">
        <v>100</v>
      </c>
      <c r="D53" s="61" t="s">
        <v>101</v>
      </c>
      <c r="E53" s="20">
        <f t="shared" si="0"/>
        <v>16</v>
      </c>
      <c r="F53" s="37">
        <v>1</v>
      </c>
      <c r="G53" s="37">
        <v>1</v>
      </c>
      <c r="H53" s="128">
        <v>5</v>
      </c>
      <c r="I53" s="37">
        <v>6</v>
      </c>
      <c r="J53" s="45">
        <v>4</v>
      </c>
      <c r="K53" s="43" t="s">
        <v>25</v>
      </c>
    </row>
    <row r="54" spans="2:11" ht="15.6" outlineLevel="2" x14ac:dyDescent="0.3">
      <c r="B54" s="60"/>
      <c r="C54" s="53" t="s">
        <v>102</v>
      </c>
      <c r="D54" s="61" t="s">
        <v>103</v>
      </c>
      <c r="E54" s="20">
        <f t="shared" si="0"/>
        <v>1</v>
      </c>
      <c r="F54" s="37"/>
      <c r="G54" s="37">
        <v>0</v>
      </c>
      <c r="H54" s="128">
        <v>0</v>
      </c>
      <c r="I54" s="37">
        <v>1</v>
      </c>
      <c r="J54" s="45">
        <v>0</v>
      </c>
      <c r="K54" s="43" t="s">
        <v>25</v>
      </c>
    </row>
    <row r="55" spans="2:11" ht="15.6" outlineLevel="2" x14ac:dyDescent="0.3">
      <c r="B55" s="60"/>
      <c r="C55" s="53" t="s">
        <v>104</v>
      </c>
      <c r="D55" s="61" t="s">
        <v>105</v>
      </c>
      <c r="E55" s="20">
        <f t="shared" si="0"/>
        <v>10</v>
      </c>
      <c r="F55" s="37"/>
      <c r="G55" s="37">
        <v>0</v>
      </c>
      <c r="H55" s="128">
        <v>1</v>
      </c>
      <c r="I55" s="37">
        <v>9</v>
      </c>
      <c r="J55" s="45">
        <v>0</v>
      </c>
      <c r="K55" s="43" t="s">
        <v>25</v>
      </c>
    </row>
    <row r="56" spans="2:11" ht="15.6" outlineLevel="2" x14ac:dyDescent="0.3">
      <c r="B56" s="60"/>
      <c r="C56" s="53" t="s">
        <v>106</v>
      </c>
      <c r="D56" s="61" t="s">
        <v>107</v>
      </c>
      <c r="E56" s="20">
        <f t="shared" si="0"/>
        <v>0</v>
      </c>
      <c r="F56" s="37"/>
      <c r="G56" s="37">
        <v>0</v>
      </c>
      <c r="H56" s="128">
        <v>0</v>
      </c>
      <c r="I56" s="37">
        <v>0</v>
      </c>
      <c r="J56" s="45">
        <v>0</v>
      </c>
      <c r="K56" s="43" t="s">
        <v>25</v>
      </c>
    </row>
    <row r="57" spans="2:11" ht="15.6" outlineLevel="2" x14ac:dyDescent="0.3">
      <c r="B57" s="60"/>
      <c r="C57" s="53" t="s">
        <v>108</v>
      </c>
      <c r="D57" s="61" t="s">
        <v>109</v>
      </c>
      <c r="E57" s="20">
        <f t="shared" si="0"/>
        <v>0</v>
      </c>
      <c r="F57" s="37"/>
      <c r="G57" s="37">
        <v>0</v>
      </c>
      <c r="H57" s="128">
        <v>0</v>
      </c>
      <c r="I57" s="37">
        <v>0</v>
      </c>
      <c r="J57" s="45">
        <v>0</v>
      </c>
      <c r="K57" s="43" t="s">
        <v>25</v>
      </c>
    </row>
    <row r="58" spans="2:11" ht="15.6" outlineLevel="2" x14ac:dyDescent="0.3">
      <c r="B58" s="60"/>
      <c r="C58" s="62" t="s">
        <v>110</v>
      </c>
      <c r="D58" s="61" t="s">
        <v>111</v>
      </c>
      <c r="E58" s="20">
        <f t="shared" si="0"/>
        <v>15</v>
      </c>
      <c r="F58" s="37">
        <v>2</v>
      </c>
      <c r="G58" s="37">
        <v>2</v>
      </c>
      <c r="H58" s="128">
        <v>4</v>
      </c>
      <c r="I58" s="37">
        <f>26-20</f>
        <v>6</v>
      </c>
      <c r="J58" s="45">
        <v>3</v>
      </c>
      <c r="K58" s="43" t="s">
        <v>25</v>
      </c>
    </row>
    <row r="59" spans="2:11" ht="15.6" outlineLevel="2" x14ac:dyDescent="0.3">
      <c r="B59" s="60"/>
      <c r="C59" s="53" t="s">
        <v>112</v>
      </c>
      <c r="D59" s="61" t="s">
        <v>113</v>
      </c>
      <c r="E59" s="20">
        <f t="shared" si="0"/>
        <v>1432</v>
      </c>
      <c r="F59" s="37">
        <v>48</v>
      </c>
      <c r="G59" s="37">
        <v>53</v>
      </c>
      <c r="H59" s="128">
        <v>369</v>
      </c>
      <c r="I59" s="37">
        <v>732</v>
      </c>
      <c r="J59" s="45">
        <v>278</v>
      </c>
      <c r="K59" s="43" t="s">
        <v>25</v>
      </c>
    </row>
    <row r="60" spans="2:11" s="30" customFormat="1" ht="15.6" outlineLevel="1" x14ac:dyDescent="0.3">
      <c r="B60" s="420" t="s">
        <v>114</v>
      </c>
      <c r="C60" s="421"/>
      <c r="D60" s="48" t="s">
        <v>115</v>
      </c>
      <c r="E60" s="20">
        <f t="shared" si="0"/>
        <v>12</v>
      </c>
      <c r="F60" s="50"/>
      <c r="G60" s="49">
        <v>0</v>
      </c>
      <c r="H60" s="123">
        <v>0</v>
      </c>
      <c r="I60" s="49">
        <v>9</v>
      </c>
      <c r="J60" s="126">
        <v>3</v>
      </c>
      <c r="K60" s="125" t="s">
        <v>25</v>
      </c>
    </row>
    <row r="61" spans="2:11" s="30" customFormat="1" ht="15.6" outlineLevel="1" x14ac:dyDescent="0.3">
      <c r="B61" s="420" t="s">
        <v>116</v>
      </c>
      <c r="C61" s="421"/>
      <c r="D61" s="28" t="s">
        <v>117</v>
      </c>
      <c r="E61" s="20">
        <f t="shared" si="0"/>
        <v>0</v>
      </c>
      <c r="F61" s="50">
        <f>SUM(F62+F63)</f>
        <v>0</v>
      </c>
      <c r="G61" s="49">
        <f>SUM(G62:G63)</f>
        <v>0</v>
      </c>
      <c r="H61" s="49">
        <f>SUM(H62:H63)</f>
        <v>0</v>
      </c>
      <c r="I61" s="49">
        <f>SUM(I62:I63)</f>
        <v>0</v>
      </c>
      <c r="J61" s="49">
        <f>SUM(J62:J63)</f>
        <v>0</v>
      </c>
      <c r="K61" s="125" t="s">
        <v>25</v>
      </c>
    </row>
    <row r="62" spans="2:11" ht="15.6" outlineLevel="2" x14ac:dyDescent="0.3">
      <c r="B62" s="52"/>
      <c r="C62" s="64" t="s">
        <v>118</v>
      </c>
      <c r="D62" s="61" t="s">
        <v>119</v>
      </c>
      <c r="E62" s="20">
        <f t="shared" si="0"/>
        <v>0</v>
      </c>
      <c r="F62" s="37"/>
      <c r="G62" s="37"/>
      <c r="H62" s="128"/>
      <c r="I62" s="37"/>
      <c r="J62" s="45"/>
      <c r="K62" s="43" t="s">
        <v>25</v>
      </c>
    </row>
    <row r="63" spans="2:11" ht="15.6" outlineLevel="2" x14ac:dyDescent="0.3">
      <c r="B63" s="52"/>
      <c r="C63" s="64" t="s">
        <v>120</v>
      </c>
      <c r="D63" s="61" t="s">
        <v>121</v>
      </c>
      <c r="E63" s="20">
        <f t="shared" si="0"/>
        <v>0</v>
      </c>
      <c r="F63" s="37"/>
      <c r="G63" s="37"/>
      <c r="H63" s="128"/>
      <c r="I63" s="37"/>
      <c r="J63" s="45"/>
      <c r="K63" s="43" t="s">
        <v>25</v>
      </c>
    </row>
    <row r="64" spans="2:11" s="30" customFormat="1" ht="15.6" outlineLevel="1" x14ac:dyDescent="0.3">
      <c r="B64" s="420" t="s">
        <v>122</v>
      </c>
      <c r="C64" s="421"/>
      <c r="D64" s="48" t="s">
        <v>123</v>
      </c>
      <c r="E64" s="20">
        <f t="shared" si="0"/>
        <v>106</v>
      </c>
      <c r="F64" s="50">
        <f t="shared" ref="F64:J64" si="10">SUM(F65:F68)</f>
        <v>0</v>
      </c>
      <c r="G64" s="49">
        <f t="shared" si="10"/>
        <v>15</v>
      </c>
      <c r="H64" s="49">
        <f t="shared" si="10"/>
        <v>25</v>
      </c>
      <c r="I64" s="49">
        <f t="shared" si="10"/>
        <v>40</v>
      </c>
      <c r="J64" s="49">
        <f t="shared" si="10"/>
        <v>26</v>
      </c>
      <c r="K64" s="125" t="s">
        <v>25</v>
      </c>
    </row>
    <row r="65" spans="1:11" ht="15.6" outlineLevel="2" x14ac:dyDescent="0.3">
      <c r="B65" s="60"/>
      <c r="C65" s="53" t="s">
        <v>124</v>
      </c>
      <c r="D65" s="36" t="s">
        <v>125</v>
      </c>
      <c r="E65" s="20">
        <f t="shared" si="0"/>
        <v>19</v>
      </c>
      <c r="F65" s="37">
        <v>0</v>
      </c>
      <c r="G65" s="37">
        <v>1</v>
      </c>
      <c r="H65" s="128">
        <v>6</v>
      </c>
      <c r="I65" s="37">
        <v>7</v>
      </c>
      <c r="J65" s="45">
        <v>5</v>
      </c>
      <c r="K65" s="43" t="s">
        <v>25</v>
      </c>
    </row>
    <row r="66" spans="1:11" ht="15.6" outlineLevel="2" x14ac:dyDescent="0.3">
      <c r="B66" s="60"/>
      <c r="C66" s="53" t="s">
        <v>126</v>
      </c>
      <c r="D66" s="36" t="s">
        <v>127</v>
      </c>
      <c r="E66" s="20">
        <f t="shared" si="0"/>
        <v>64</v>
      </c>
      <c r="F66" s="37">
        <v>0</v>
      </c>
      <c r="G66" s="37">
        <v>12</v>
      </c>
      <c r="H66" s="128">
        <v>16</v>
      </c>
      <c r="I66" s="37">
        <v>21</v>
      </c>
      <c r="J66" s="45">
        <v>15</v>
      </c>
      <c r="K66" s="43" t="s">
        <v>25</v>
      </c>
    </row>
    <row r="67" spans="1:11" ht="15.6" outlineLevel="2" x14ac:dyDescent="0.3">
      <c r="B67" s="60"/>
      <c r="C67" s="53" t="s">
        <v>128</v>
      </c>
      <c r="D67" s="61" t="s">
        <v>129</v>
      </c>
      <c r="E67" s="20">
        <f t="shared" si="0"/>
        <v>0</v>
      </c>
      <c r="F67" s="37"/>
      <c r="G67" s="37">
        <v>0</v>
      </c>
      <c r="H67" s="128">
        <v>0</v>
      </c>
      <c r="I67" s="37">
        <v>0</v>
      </c>
      <c r="J67" s="45">
        <v>0</v>
      </c>
      <c r="K67" s="43" t="s">
        <v>25</v>
      </c>
    </row>
    <row r="68" spans="1:11" ht="15.6" outlineLevel="2" x14ac:dyDescent="0.3">
      <c r="B68" s="60"/>
      <c r="C68" s="53" t="s">
        <v>130</v>
      </c>
      <c r="D68" s="36" t="s">
        <v>131</v>
      </c>
      <c r="E68" s="20">
        <f t="shared" si="0"/>
        <v>23</v>
      </c>
      <c r="F68" s="37">
        <v>0</v>
      </c>
      <c r="G68" s="37">
        <v>2</v>
      </c>
      <c r="H68" s="128">
        <v>3</v>
      </c>
      <c r="I68" s="37">
        <v>12</v>
      </c>
      <c r="J68" s="45">
        <v>6</v>
      </c>
      <c r="K68" s="43" t="s">
        <v>25</v>
      </c>
    </row>
    <row r="69" spans="1:11" s="30" customFormat="1" ht="15" customHeight="1" outlineLevel="1" x14ac:dyDescent="0.3">
      <c r="B69" s="420" t="s">
        <v>132</v>
      </c>
      <c r="C69" s="421"/>
      <c r="D69" s="48" t="s">
        <v>133</v>
      </c>
      <c r="E69" s="20">
        <f t="shared" si="0"/>
        <v>133</v>
      </c>
      <c r="F69" s="50">
        <f t="shared" ref="F69:J69" si="11">SUM(F70:F72)</f>
        <v>22</v>
      </c>
      <c r="G69" s="49">
        <f t="shared" si="11"/>
        <v>8</v>
      </c>
      <c r="H69" s="49">
        <f t="shared" si="11"/>
        <v>51</v>
      </c>
      <c r="I69" s="49">
        <f t="shared" si="11"/>
        <v>54</v>
      </c>
      <c r="J69" s="49">
        <f t="shared" si="11"/>
        <v>20</v>
      </c>
      <c r="K69" s="125" t="s">
        <v>25</v>
      </c>
    </row>
    <row r="70" spans="1:11" ht="15.6" outlineLevel="2" x14ac:dyDescent="0.3">
      <c r="B70" s="60"/>
      <c r="C70" s="53" t="s">
        <v>134</v>
      </c>
      <c r="D70" s="36" t="s">
        <v>135</v>
      </c>
      <c r="E70" s="20">
        <f t="shared" si="0"/>
        <v>13</v>
      </c>
      <c r="F70" s="37">
        <v>5</v>
      </c>
      <c r="G70" s="37">
        <v>5</v>
      </c>
      <c r="H70" s="128">
        <v>3</v>
      </c>
      <c r="I70" s="37">
        <v>5</v>
      </c>
      <c r="J70" s="45">
        <v>0</v>
      </c>
      <c r="K70" s="43" t="s">
        <v>25</v>
      </c>
    </row>
    <row r="71" spans="1:11" ht="15.6" outlineLevel="2" x14ac:dyDescent="0.3">
      <c r="B71" s="60"/>
      <c r="C71" s="53" t="s">
        <v>136</v>
      </c>
      <c r="D71" s="61" t="s">
        <v>137</v>
      </c>
      <c r="E71" s="20">
        <f t="shared" si="0"/>
        <v>0</v>
      </c>
      <c r="F71" s="37"/>
      <c r="G71" s="37">
        <v>0</v>
      </c>
      <c r="H71" s="128">
        <v>0</v>
      </c>
      <c r="I71" s="37">
        <v>0</v>
      </c>
      <c r="J71" s="45">
        <v>0</v>
      </c>
      <c r="K71" s="43" t="s">
        <v>25</v>
      </c>
    </row>
    <row r="72" spans="1:11" ht="15.6" outlineLevel="2" x14ac:dyDescent="0.3">
      <c r="B72" s="60"/>
      <c r="C72" s="53" t="s">
        <v>138</v>
      </c>
      <c r="D72" s="36" t="s">
        <v>139</v>
      </c>
      <c r="E72" s="20">
        <f t="shared" si="0"/>
        <v>120</v>
      </c>
      <c r="F72" s="37">
        <v>17</v>
      </c>
      <c r="G72" s="37">
        <v>3</v>
      </c>
      <c r="H72" s="128">
        <v>48</v>
      </c>
      <c r="I72" s="37">
        <f>29+20</f>
        <v>49</v>
      </c>
      <c r="J72" s="45">
        <v>20</v>
      </c>
      <c r="K72" s="43" t="s">
        <v>25</v>
      </c>
    </row>
    <row r="73" spans="1:11" s="30" customFormat="1" ht="15.6" outlineLevel="1" x14ac:dyDescent="0.3">
      <c r="B73" s="420" t="s">
        <v>140</v>
      </c>
      <c r="C73" s="421"/>
      <c r="D73" s="28" t="s">
        <v>141</v>
      </c>
      <c r="E73" s="20">
        <f t="shared" si="0"/>
        <v>0</v>
      </c>
      <c r="F73" s="50">
        <f>SUM(F74:F75)</f>
        <v>0</v>
      </c>
      <c r="G73" s="49">
        <f>SUM(G74:G75)</f>
        <v>0</v>
      </c>
      <c r="H73" s="49">
        <f>SUM(H74:H75)</f>
        <v>0</v>
      </c>
      <c r="I73" s="49">
        <f>SUM(I74:I75)</f>
        <v>0</v>
      </c>
      <c r="J73" s="49">
        <f>SUM(J74:J75)</f>
        <v>0</v>
      </c>
      <c r="K73" s="125" t="s">
        <v>25</v>
      </c>
    </row>
    <row r="74" spans="1:11" s="65" customFormat="1" ht="15.6" outlineLevel="2" x14ac:dyDescent="0.3">
      <c r="A74" s="1"/>
      <c r="B74" s="60"/>
      <c r="C74" s="53" t="s">
        <v>142</v>
      </c>
      <c r="D74" s="61" t="s">
        <v>143</v>
      </c>
      <c r="E74" s="20">
        <f t="shared" si="0"/>
        <v>0</v>
      </c>
      <c r="F74" s="37"/>
      <c r="G74" s="37">
        <v>0</v>
      </c>
      <c r="H74" s="128">
        <v>0</v>
      </c>
      <c r="I74" s="37">
        <v>0</v>
      </c>
      <c r="J74" s="45">
        <v>0</v>
      </c>
      <c r="K74" s="43" t="s">
        <v>25</v>
      </c>
    </row>
    <row r="75" spans="1:11" s="65" customFormat="1" ht="15.6" outlineLevel="2" x14ac:dyDescent="0.3">
      <c r="A75" s="1"/>
      <c r="B75" s="60"/>
      <c r="C75" s="53" t="s">
        <v>144</v>
      </c>
      <c r="D75" s="61" t="s">
        <v>145</v>
      </c>
      <c r="E75" s="20">
        <f t="shared" ref="E75:E138" si="12">SUM(G75:J75)</f>
        <v>0</v>
      </c>
      <c r="F75" s="37"/>
      <c r="G75" s="37">
        <v>0</v>
      </c>
      <c r="H75" s="128">
        <v>0</v>
      </c>
      <c r="I75" s="37">
        <v>0</v>
      </c>
      <c r="J75" s="45">
        <v>0</v>
      </c>
      <c r="K75" s="43" t="s">
        <v>25</v>
      </c>
    </row>
    <row r="76" spans="1:11" s="66" customFormat="1" ht="15.6" outlineLevel="1" x14ac:dyDescent="0.3">
      <c r="A76" s="30"/>
      <c r="B76" s="420" t="s">
        <v>146</v>
      </c>
      <c r="C76" s="421"/>
      <c r="D76" s="28" t="s">
        <v>147</v>
      </c>
      <c r="E76" s="20">
        <f t="shared" si="12"/>
        <v>0</v>
      </c>
      <c r="F76" s="59"/>
      <c r="G76" s="38">
        <v>0</v>
      </c>
      <c r="H76" s="127">
        <v>0</v>
      </c>
      <c r="I76" s="38">
        <v>0</v>
      </c>
      <c r="J76" s="44">
        <v>0</v>
      </c>
      <c r="K76" s="32" t="s">
        <v>25</v>
      </c>
    </row>
    <row r="77" spans="1:11" s="66" customFormat="1" ht="15.6" outlineLevel="1" x14ac:dyDescent="0.3">
      <c r="A77" s="30"/>
      <c r="B77" s="420" t="s">
        <v>148</v>
      </c>
      <c r="C77" s="421"/>
      <c r="D77" s="28" t="s">
        <v>149</v>
      </c>
      <c r="E77" s="20">
        <f t="shared" si="12"/>
        <v>0</v>
      </c>
      <c r="F77" s="59"/>
      <c r="G77" s="38">
        <v>0</v>
      </c>
      <c r="H77" s="127">
        <v>0</v>
      </c>
      <c r="I77" s="38">
        <v>0</v>
      </c>
      <c r="J77" s="44">
        <v>0</v>
      </c>
      <c r="K77" s="32" t="s">
        <v>25</v>
      </c>
    </row>
    <row r="78" spans="1:11" s="66" customFormat="1" ht="15.6" outlineLevel="1" x14ac:dyDescent="0.3">
      <c r="A78" s="30"/>
      <c r="B78" s="420" t="s">
        <v>150</v>
      </c>
      <c r="C78" s="421"/>
      <c r="D78" s="28" t="s">
        <v>151</v>
      </c>
      <c r="E78" s="20">
        <f t="shared" si="12"/>
        <v>0</v>
      </c>
      <c r="F78" s="59"/>
      <c r="G78" s="38">
        <v>0</v>
      </c>
      <c r="H78" s="127">
        <v>0</v>
      </c>
      <c r="I78" s="38">
        <v>0</v>
      </c>
      <c r="J78" s="44">
        <v>0</v>
      </c>
      <c r="K78" s="32" t="s">
        <v>25</v>
      </c>
    </row>
    <row r="79" spans="1:11" s="66" customFormat="1" ht="15.6" outlineLevel="1" x14ac:dyDescent="0.3">
      <c r="A79" s="30"/>
      <c r="B79" s="420" t="s">
        <v>152</v>
      </c>
      <c r="C79" s="421"/>
      <c r="D79" s="28" t="s">
        <v>153</v>
      </c>
      <c r="E79" s="20">
        <f t="shared" si="12"/>
        <v>0</v>
      </c>
      <c r="F79" s="59"/>
      <c r="G79" s="38">
        <v>0</v>
      </c>
      <c r="H79" s="127">
        <v>0</v>
      </c>
      <c r="I79" s="38">
        <v>0</v>
      </c>
      <c r="J79" s="44">
        <v>0</v>
      </c>
      <c r="K79" s="32" t="s">
        <v>25</v>
      </c>
    </row>
    <row r="80" spans="1:11" s="66" customFormat="1" ht="15.6" outlineLevel="1" x14ac:dyDescent="0.3">
      <c r="A80" s="30"/>
      <c r="B80" s="420" t="s">
        <v>154</v>
      </c>
      <c r="C80" s="421"/>
      <c r="D80" s="48" t="s">
        <v>155</v>
      </c>
      <c r="E80" s="20">
        <f t="shared" si="12"/>
        <v>70</v>
      </c>
      <c r="F80" s="59"/>
      <c r="G80" s="51">
        <v>0</v>
      </c>
      <c r="H80" s="49">
        <v>5</v>
      </c>
      <c r="I80" s="49">
        <v>65</v>
      </c>
      <c r="J80" s="126">
        <v>0</v>
      </c>
      <c r="K80" s="32" t="s">
        <v>25</v>
      </c>
    </row>
    <row r="81" spans="1:11" s="66" customFormat="1" ht="15.6" outlineLevel="1" x14ac:dyDescent="0.3">
      <c r="A81" s="30"/>
      <c r="B81" s="420" t="s">
        <v>156</v>
      </c>
      <c r="C81" s="421"/>
      <c r="D81" s="48" t="s">
        <v>157</v>
      </c>
      <c r="E81" s="20">
        <f t="shared" si="12"/>
        <v>12</v>
      </c>
      <c r="F81" s="59"/>
      <c r="G81" s="51">
        <v>0</v>
      </c>
      <c r="H81" s="22">
        <v>0</v>
      </c>
      <c r="I81" s="51">
        <v>9</v>
      </c>
      <c r="J81" s="63">
        <v>3</v>
      </c>
      <c r="K81" s="32" t="s">
        <v>25</v>
      </c>
    </row>
    <row r="82" spans="1:11" s="66" customFormat="1" ht="15" customHeight="1" outlineLevel="1" x14ac:dyDescent="0.3">
      <c r="A82" s="30"/>
      <c r="B82" s="420" t="s">
        <v>158</v>
      </c>
      <c r="C82" s="421"/>
      <c r="D82" s="28" t="s">
        <v>159</v>
      </c>
      <c r="E82" s="20">
        <f t="shared" si="12"/>
        <v>0</v>
      </c>
      <c r="F82" s="59"/>
      <c r="G82" s="51"/>
      <c r="H82" s="127"/>
      <c r="I82" s="51"/>
      <c r="J82" s="63"/>
      <c r="K82" s="32" t="s">
        <v>25</v>
      </c>
    </row>
    <row r="83" spans="1:11" s="30" customFormat="1" ht="15.6" outlineLevel="1" x14ac:dyDescent="0.3">
      <c r="B83" s="420" t="s">
        <v>160</v>
      </c>
      <c r="C83" s="421"/>
      <c r="D83" s="28" t="s">
        <v>161</v>
      </c>
      <c r="E83" s="20">
        <f t="shared" si="12"/>
        <v>0</v>
      </c>
      <c r="F83" s="59"/>
      <c r="G83" s="51"/>
      <c r="H83" s="127"/>
      <c r="I83" s="51"/>
      <c r="J83" s="63"/>
      <c r="K83" s="32" t="s">
        <v>25</v>
      </c>
    </row>
    <row r="84" spans="1:11" s="30" customFormat="1" ht="15.6" outlineLevel="1" x14ac:dyDescent="0.3">
      <c r="B84" s="420" t="s">
        <v>162</v>
      </c>
      <c r="C84" s="421"/>
      <c r="D84" s="28" t="s">
        <v>163</v>
      </c>
      <c r="E84" s="20">
        <f t="shared" si="12"/>
        <v>0</v>
      </c>
      <c r="F84" s="59"/>
      <c r="G84" s="51"/>
      <c r="H84" s="127"/>
      <c r="I84" s="51"/>
      <c r="J84" s="63"/>
      <c r="K84" s="32" t="s">
        <v>25</v>
      </c>
    </row>
    <row r="85" spans="1:11" s="30" customFormat="1" ht="30" customHeight="1" outlineLevel="1" x14ac:dyDescent="0.3">
      <c r="B85" s="408" t="s">
        <v>164</v>
      </c>
      <c r="C85" s="409"/>
      <c r="D85" s="28" t="s">
        <v>165</v>
      </c>
      <c r="E85" s="20">
        <f t="shared" si="12"/>
        <v>0</v>
      </c>
      <c r="F85" s="59"/>
      <c r="G85" s="51"/>
      <c r="H85" s="127"/>
      <c r="I85" s="51"/>
      <c r="J85" s="63"/>
      <c r="K85" s="32" t="s">
        <v>25</v>
      </c>
    </row>
    <row r="86" spans="1:11" s="30" customFormat="1" ht="25.5" customHeight="1" outlineLevel="1" x14ac:dyDescent="0.3">
      <c r="B86" s="420" t="s">
        <v>166</v>
      </c>
      <c r="C86" s="421"/>
      <c r="D86" s="28" t="s">
        <v>167</v>
      </c>
      <c r="E86" s="20">
        <f t="shared" si="12"/>
        <v>0</v>
      </c>
      <c r="F86" s="59"/>
      <c r="G86" s="51"/>
      <c r="H86" s="127"/>
      <c r="I86" s="51"/>
      <c r="J86" s="63"/>
      <c r="K86" s="32" t="s">
        <v>25</v>
      </c>
    </row>
    <row r="87" spans="1:11" s="30" customFormat="1" ht="15.6" outlineLevel="1" x14ac:dyDescent="0.3">
      <c r="B87" s="420" t="s">
        <v>168</v>
      </c>
      <c r="C87" s="421"/>
      <c r="D87" s="28" t="s">
        <v>169</v>
      </c>
      <c r="E87" s="20">
        <f t="shared" si="12"/>
        <v>0</v>
      </c>
      <c r="F87" s="59"/>
      <c r="G87" s="51"/>
      <c r="H87" s="127"/>
      <c r="I87" s="51"/>
      <c r="J87" s="63"/>
      <c r="K87" s="32" t="s">
        <v>25</v>
      </c>
    </row>
    <row r="88" spans="1:11" s="30" customFormat="1" ht="15.6" outlineLevel="1" x14ac:dyDescent="0.3">
      <c r="B88" s="420" t="s">
        <v>170</v>
      </c>
      <c r="C88" s="421"/>
      <c r="D88" s="28" t="s">
        <v>171</v>
      </c>
      <c r="E88" s="20">
        <f t="shared" si="12"/>
        <v>0</v>
      </c>
      <c r="F88" s="59"/>
      <c r="G88" s="51"/>
      <c r="H88" s="127"/>
      <c r="I88" s="51"/>
      <c r="J88" s="63"/>
      <c r="K88" s="32" t="s">
        <v>25</v>
      </c>
    </row>
    <row r="89" spans="1:11" s="30" customFormat="1" ht="15.6" outlineLevel="1" x14ac:dyDescent="0.3">
      <c r="B89" s="420" t="s">
        <v>172</v>
      </c>
      <c r="C89" s="421"/>
      <c r="D89" s="28" t="s">
        <v>173</v>
      </c>
      <c r="E89" s="20">
        <f t="shared" si="12"/>
        <v>0</v>
      </c>
      <c r="F89" s="59"/>
      <c r="G89" s="51"/>
      <c r="H89" s="127"/>
      <c r="I89" s="51"/>
      <c r="J89" s="63"/>
      <c r="K89" s="32" t="s">
        <v>25</v>
      </c>
    </row>
    <row r="90" spans="1:11" s="30" customFormat="1" ht="24.75" customHeight="1" outlineLevel="1" x14ac:dyDescent="0.3">
      <c r="B90" s="408" t="s">
        <v>174</v>
      </c>
      <c r="C90" s="409"/>
      <c r="D90" s="28" t="s">
        <v>175</v>
      </c>
      <c r="E90" s="20">
        <f t="shared" si="12"/>
        <v>0</v>
      </c>
      <c r="F90" s="59"/>
      <c r="G90" s="51"/>
      <c r="H90" s="127"/>
      <c r="I90" s="51"/>
      <c r="J90" s="63"/>
      <c r="K90" s="32" t="s">
        <v>25</v>
      </c>
    </row>
    <row r="91" spans="1:11" ht="15.6" outlineLevel="2" x14ac:dyDescent="0.3">
      <c r="B91" s="52"/>
      <c r="C91" s="53" t="s">
        <v>176</v>
      </c>
      <c r="D91" s="61" t="s">
        <v>177</v>
      </c>
      <c r="E91" s="20">
        <f t="shared" si="12"/>
        <v>0</v>
      </c>
      <c r="F91" s="38"/>
      <c r="G91" s="38"/>
      <c r="H91" s="127"/>
      <c r="I91" s="38"/>
      <c r="J91" s="44"/>
      <c r="K91" s="39" t="s">
        <v>25</v>
      </c>
    </row>
    <row r="92" spans="1:11" ht="15.6" outlineLevel="2" x14ac:dyDescent="0.3">
      <c r="B92" s="52"/>
      <c r="C92" s="53" t="s">
        <v>178</v>
      </c>
      <c r="D92" s="61" t="s">
        <v>179</v>
      </c>
      <c r="E92" s="20">
        <f t="shared" si="12"/>
        <v>0</v>
      </c>
      <c r="F92" s="38"/>
      <c r="G92" s="38"/>
      <c r="H92" s="127"/>
      <c r="I92" s="38"/>
      <c r="J92" s="44"/>
      <c r="K92" s="39" t="s">
        <v>25</v>
      </c>
    </row>
    <row r="93" spans="1:11" ht="15.6" outlineLevel="1" x14ac:dyDescent="0.3">
      <c r="B93" s="426" t="s">
        <v>180</v>
      </c>
      <c r="C93" s="427"/>
      <c r="D93" s="28" t="s">
        <v>181</v>
      </c>
      <c r="E93" s="20">
        <f t="shared" si="12"/>
        <v>0</v>
      </c>
      <c r="F93" s="38"/>
      <c r="G93" s="67"/>
      <c r="H93" s="127"/>
      <c r="I93" s="67"/>
      <c r="J93" s="68"/>
      <c r="K93" s="39" t="s">
        <v>25</v>
      </c>
    </row>
    <row r="94" spans="1:11" ht="15.6" outlineLevel="1" x14ac:dyDescent="0.3">
      <c r="B94" s="420" t="s">
        <v>182</v>
      </c>
      <c r="C94" s="421"/>
      <c r="D94" s="28" t="s">
        <v>183</v>
      </c>
      <c r="E94" s="20">
        <f t="shared" si="12"/>
        <v>0</v>
      </c>
      <c r="F94" s="38"/>
      <c r="G94" s="67"/>
      <c r="H94" s="127"/>
      <c r="I94" s="67"/>
      <c r="J94" s="68"/>
      <c r="K94" s="39" t="s">
        <v>25</v>
      </c>
    </row>
    <row r="95" spans="1:11" ht="39.75" customHeight="1" outlineLevel="1" x14ac:dyDescent="0.3">
      <c r="B95" s="420" t="s">
        <v>184</v>
      </c>
      <c r="C95" s="421"/>
      <c r="D95" s="28" t="s">
        <v>185</v>
      </c>
      <c r="E95" s="20">
        <f t="shared" si="12"/>
        <v>49</v>
      </c>
      <c r="F95" s="59">
        <f t="shared" ref="F95:J95" si="13">SUM(F96:F103)</f>
        <v>0</v>
      </c>
      <c r="G95" s="51">
        <f t="shared" si="13"/>
        <v>0</v>
      </c>
      <c r="H95" s="51">
        <f t="shared" si="13"/>
        <v>0</v>
      </c>
      <c r="I95" s="51">
        <f t="shared" si="13"/>
        <v>39</v>
      </c>
      <c r="J95" s="51">
        <f t="shared" si="13"/>
        <v>10</v>
      </c>
      <c r="K95" s="39" t="s">
        <v>25</v>
      </c>
    </row>
    <row r="96" spans="1:11" ht="15.6" outlineLevel="2" x14ac:dyDescent="0.3">
      <c r="B96" s="52"/>
      <c r="C96" s="53" t="s">
        <v>186</v>
      </c>
      <c r="D96" s="61" t="s">
        <v>187</v>
      </c>
      <c r="E96" s="20">
        <f t="shared" si="12"/>
        <v>0</v>
      </c>
      <c r="F96" s="38"/>
      <c r="G96" s="38">
        <v>0</v>
      </c>
      <c r="H96" s="127">
        <v>0</v>
      </c>
      <c r="I96" s="38">
        <v>0</v>
      </c>
      <c r="J96" s="44">
        <v>0</v>
      </c>
      <c r="K96" s="39" t="s">
        <v>25</v>
      </c>
    </row>
    <row r="97" spans="2:11" ht="15.6" outlineLevel="2" x14ac:dyDescent="0.3">
      <c r="B97" s="60"/>
      <c r="C97" s="53" t="s">
        <v>188</v>
      </c>
      <c r="D97" s="61" t="s">
        <v>189</v>
      </c>
      <c r="E97" s="20">
        <f t="shared" si="12"/>
        <v>0</v>
      </c>
      <c r="F97" s="38"/>
      <c r="G97" s="38">
        <v>0</v>
      </c>
      <c r="H97" s="127">
        <v>0</v>
      </c>
      <c r="I97" s="38">
        <v>0</v>
      </c>
      <c r="J97" s="44">
        <v>0</v>
      </c>
      <c r="K97" s="39" t="s">
        <v>25</v>
      </c>
    </row>
    <row r="98" spans="2:11" ht="15.6" outlineLevel="2" x14ac:dyDescent="0.3">
      <c r="B98" s="60"/>
      <c r="C98" s="53" t="s">
        <v>190</v>
      </c>
      <c r="D98" s="61" t="s">
        <v>191</v>
      </c>
      <c r="E98" s="20">
        <f t="shared" si="12"/>
        <v>2</v>
      </c>
      <c r="F98" s="38"/>
      <c r="G98" s="38">
        <v>0</v>
      </c>
      <c r="H98" s="127">
        <v>0</v>
      </c>
      <c r="I98" s="38">
        <v>2</v>
      </c>
      <c r="J98" s="44">
        <v>0</v>
      </c>
      <c r="K98" s="39" t="s">
        <v>25</v>
      </c>
    </row>
    <row r="99" spans="2:11" ht="15.6" outlineLevel="2" x14ac:dyDescent="0.3">
      <c r="B99" s="60"/>
      <c r="C99" s="53" t="s">
        <v>192</v>
      </c>
      <c r="D99" s="61" t="s">
        <v>193</v>
      </c>
      <c r="E99" s="20">
        <f t="shared" si="12"/>
        <v>0</v>
      </c>
      <c r="F99" s="38"/>
      <c r="G99" s="38">
        <v>0</v>
      </c>
      <c r="H99" s="127">
        <v>0</v>
      </c>
      <c r="I99" s="38">
        <v>0</v>
      </c>
      <c r="J99" s="44">
        <v>0</v>
      </c>
      <c r="K99" s="39" t="s">
        <v>25</v>
      </c>
    </row>
    <row r="100" spans="2:11" ht="15.6" outlineLevel="2" x14ac:dyDescent="0.3">
      <c r="B100" s="60"/>
      <c r="C100" s="53" t="s">
        <v>194</v>
      </c>
      <c r="D100" s="61" t="s">
        <v>195</v>
      </c>
      <c r="E100" s="20">
        <f t="shared" si="12"/>
        <v>0</v>
      </c>
      <c r="F100" s="38"/>
      <c r="G100" s="38">
        <v>0</v>
      </c>
      <c r="H100" s="127">
        <v>0</v>
      </c>
      <c r="I100" s="38">
        <v>0</v>
      </c>
      <c r="J100" s="44">
        <v>0</v>
      </c>
      <c r="K100" s="39" t="s">
        <v>25</v>
      </c>
    </row>
    <row r="101" spans="2:11" ht="15.6" outlineLevel="2" x14ac:dyDescent="0.3">
      <c r="B101" s="60"/>
      <c r="C101" s="53" t="s">
        <v>196</v>
      </c>
      <c r="D101" s="61" t="s">
        <v>197</v>
      </c>
      <c r="E101" s="20">
        <f t="shared" si="12"/>
        <v>0</v>
      </c>
      <c r="F101" s="38"/>
      <c r="G101" s="38">
        <v>0</v>
      </c>
      <c r="H101" s="127">
        <v>0</v>
      </c>
      <c r="I101" s="38">
        <v>0</v>
      </c>
      <c r="J101" s="44">
        <v>0</v>
      </c>
      <c r="K101" s="39" t="s">
        <v>25</v>
      </c>
    </row>
    <row r="102" spans="2:11" ht="15.6" outlineLevel="2" x14ac:dyDescent="0.3">
      <c r="B102" s="60"/>
      <c r="C102" s="53" t="s">
        <v>198</v>
      </c>
      <c r="D102" s="61" t="s">
        <v>199</v>
      </c>
      <c r="E102" s="20">
        <f t="shared" si="12"/>
        <v>0</v>
      </c>
      <c r="F102" s="38"/>
      <c r="G102" s="38">
        <v>0</v>
      </c>
      <c r="H102" s="127">
        <v>0</v>
      </c>
      <c r="I102" s="38">
        <v>0</v>
      </c>
      <c r="J102" s="44">
        <v>0</v>
      </c>
      <c r="K102" s="39" t="s">
        <v>25</v>
      </c>
    </row>
    <row r="103" spans="2:11" ht="15.6" outlineLevel="2" x14ac:dyDescent="0.3">
      <c r="B103" s="52"/>
      <c r="C103" s="53" t="s">
        <v>200</v>
      </c>
      <c r="D103" s="61" t="s">
        <v>201</v>
      </c>
      <c r="E103" s="20">
        <f t="shared" si="12"/>
        <v>47</v>
      </c>
      <c r="F103" s="38">
        <v>0</v>
      </c>
      <c r="G103" s="38">
        <v>0</v>
      </c>
      <c r="H103" s="127">
        <v>0</v>
      </c>
      <c r="I103" s="38">
        <v>37</v>
      </c>
      <c r="J103" s="44">
        <v>10</v>
      </c>
      <c r="K103" s="39" t="s">
        <v>25</v>
      </c>
    </row>
    <row r="104" spans="2:11" ht="16.5" hidden="1" customHeight="1" x14ac:dyDescent="0.3">
      <c r="B104" s="408" t="s">
        <v>202</v>
      </c>
      <c r="C104" s="409"/>
      <c r="D104" s="28" t="s">
        <v>203</v>
      </c>
      <c r="E104" s="20">
        <f t="shared" si="12"/>
        <v>0</v>
      </c>
      <c r="F104" s="38"/>
      <c r="G104" s="67"/>
      <c r="H104" s="67"/>
      <c r="I104" s="67"/>
      <c r="J104" s="68"/>
      <c r="K104" s="27"/>
    </row>
    <row r="105" spans="2:11" ht="15.6" outlineLevel="1" x14ac:dyDescent="0.3">
      <c r="B105" s="420" t="s">
        <v>204</v>
      </c>
      <c r="C105" s="421"/>
      <c r="D105" s="28" t="s">
        <v>205</v>
      </c>
      <c r="E105" s="20">
        <f t="shared" si="12"/>
        <v>0</v>
      </c>
      <c r="F105" s="59">
        <f>SUM(F106:F107)</f>
        <v>0</v>
      </c>
      <c r="G105" s="51">
        <f>SUM(G106:G107)</f>
        <v>0</v>
      </c>
      <c r="H105" s="51">
        <f>SUM(H106:H107)</f>
        <v>0</v>
      </c>
      <c r="I105" s="51">
        <f>SUM(I106:I107)</f>
        <v>0</v>
      </c>
      <c r="J105" s="51">
        <f>SUM(J106:J107)</f>
        <v>0</v>
      </c>
      <c r="K105" s="39" t="s">
        <v>25</v>
      </c>
    </row>
    <row r="106" spans="2:11" ht="15.6" outlineLevel="2" x14ac:dyDescent="0.3">
      <c r="B106" s="52"/>
      <c r="C106" s="70" t="s">
        <v>206</v>
      </c>
      <c r="D106" s="71" t="s">
        <v>207</v>
      </c>
      <c r="E106" s="20">
        <f t="shared" si="12"/>
        <v>0</v>
      </c>
      <c r="F106" s="38"/>
      <c r="G106" s="67"/>
      <c r="H106" s="127"/>
      <c r="I106" s="67"/>
      <c r="J106" s="68"/>
      <c r="K106" s="39" t="s">
        <v>25</v>
      </c>
    </row>
    <row r="107" spans="2:11" ht="15.6" outlineLevel="2" x14ac:dyDescent="0.3">
      <c r="B107" s="52"/>
      <c r="C107" s="70" t="s">
        <v>208</v>
      </c>
      <c r="D107" s="71" t="s">
        <v>209</v>
      </c>
      <c r="E107" s="20">
        <f t="shared" si="12"/>
        <v>0</v>
      </c>
      <c r="F107" s="38"/>
      <c r="G107" s="67"/>
      <c r="H107" s="127"/>
      <c r="I107" s="67"/>
      <c r="J107" s="68"/>
      <c r="K107" s="39" t="s">
        <v>25</v>
      </c>
    </row>
    <row r="108" spans="2:11" ht="31.5" customHeight="1" outlineLevel="1" x14ac:dyDescent="0.3">
      <c r="B108" s="420" t="s">
        <v>210</v>
      </c>
      <c r="C108" s="421"/>
      <c r="D108" s="28" t="s">
        <v>211</v>
      </c>
      <c r="E108" s="20">
        <f t="shared" si="12"/>
        <v>0</v>
      </c>
      <c r="F108" s="59">
        <f>SUM(F109:F112)</f>
        <v>0</v>
      </c>
      <c r="G108" s="51">
        <f>SUM(G109:G112)</f>
        <v>0</v>
      </c>
      <c r="H108" s="51">
        <f>SUM(H109:H112)</f>
        <v>0</v>
      </c>
      <c r="I108" s="51">
        <f>SUM(I109:I112)</f>
        <v>0</v>
      </c>
      <c r="J108" s="51">
        <f>SUM(J109:J112)</f>
        <v>0</v>
      </c>
      <c r="K108" s="39" t="s">
        <v>25</v>
      </c>
    </row>
    <row r="109" spans="2:11" ht="15.6" outlineLevel="2" x14ac:dyDescent="0.3">
      <c r="B109" s="72"/>
      <c r="C109" s="70" t="s">
        <v>212</v>
      </c>
      <c r="D109" s="71" t="s">
        <v>213</v>
      </c>
      <c r="E109" s="20">
        <f t="shared" si="12"/>
        <v>0</v>
      </c>
      <c r="F109" s="38"/>
      <c r="G109" s="67"/>
      <c r="H109" s="127"/>
      <c r="I109" s="67"/>
      <c r="J109" s="68"/>
      <c r="K109" s="39" t="s">
        <v>25</v>
      </c>
    </row>
    <row r="110" spans="2:11" ht="15.6" outlineLevel="2" x14ac:dyDescent="0.3">
      <c r="B110" s="52"/>
      <c r="C110" s="73" t="s">
        <v>214</v>
      </c>
      <c r="D110" s="71" t="s">
        <v>215</v>
      </c>
      <c r="E110" s="20">
        <f t="shared" si="12"/>
        <v>0</v>
      </c>
      <c r="F110" s="38"/>
      <c r="G110" s="67"/>
      <c r="H110" s="127"/>
      <c r="I110" s="67"/>
      <c r="J110" s="68"/>
      <c r="K110" s="39" t="s">
        <v>25</v>
      </c>
    </row>
    <row r="111" spans="2:11" ht="15.6" outlineLevel="2" x14ac:dyDescent="0.3">
      <c r="B111" s="52"/>
      <c r="C111" s="74" t="s">
        <v>216</v>
      </c>
      <c r="D111" s="71" t="s">
        <v>217</v>
      </c>
      <c r="E111" s="20">
        <f t="shared" si="12"/>
        <v>0</v>
      </c>
      <c r="F111" s="38"/>
      <c r="G111" s="67"/>
      <c r="H111" s="127"/>
      <c r="I111" s="67"/>
      <c r="J111" s="68"/>
      <c r="K111" s="39" t="s">
        <v>25</v>
      </c>
    </row>
    <row r="112" spans="2:11" ht="15.6" outlineLevel="2" x14ac:dyDescent="0.3">
      <c r="B112" s="52"/>
      <c r="C112" s="74" t="s">
        <v>218</v>
      </c>
      <c r="D112" s="71" t="s">
        <v>219</v>
      </c>
      <c r="E112" s="20">
        <f t="shared" si="12"/>
        <v>0</v>
      </c>
      <c r="F112" s="38"/>
      <c r="G112" s="67"/>
      <c r="H112" s="127"/>
      <c r="I112" s="67"/>
      <c r="J112" s="68"/>
      <c r="K112" s="39" t="s">
        <v>25</v>
      </c>
    </row>
    <row r="113" spans="2:11" ht="15.6" outlineLevel="1" x14ac:dyDescent="0.3">
      <c r="B113" s="420" t="s">
        <v>220</v>
      </c>
      <c r="C113" s="421"/>
      <c r="D113" s="28" t="s">
        <v>221</v>
      </c>
      <c r="E113" s="20">
        <f t="shared" si="12"/>
        <v>0</v>
      </c>
      <c r="F113" s="59">
        <f>SUM(F114:F117)</f>
        <v>0</v>
      </c>
      <c r="G113" s="51">
        <f>SUM(G114:G117)</f>
        <v>0</v>
      </c>
      <c r="H113" s="51">
        <f>SUM(H114:H117)</f>
        <v>0</v>
      </c>
      <c r="I113" s="51">
        <f>SUM(I114:I117)</f>
        <v>0</v>
      </c>
      <c r="J113" s="51">
        <f>SUM(J114:J117)</f>
        <v>0</v>
      </c>
      <c r="K113" s="39" t="s">
        <v>25</v>
      </c>
    </row>
    <row r="114" spans="2:11" ht="15.6" outlineLevel="2" x14ac:dyDescent="0.3">
      <c r="B114" s="75"/>
      <c r="C114" s="70" t="s">
        <v>222</v>
      </c>
      <c r="D114" s="71" t="s">
        <v>223</v>
      </c>
      <c r="E114" s="20">
        <f t="shared" si="12"/>
        <v>0</v>
      </c>
      <c r="F114" s="38"/>
      <c r="G114" s="67"/>
      <c r="H114" s="127"/>
      <c r="I114" s="67"/>
      <c r="J114" s="68"/>
      <c r="K114" s="39" t="s">
        <v>25</v>
      </c>
    </row>
    <row r="115" spans="2:11" ht="15.6" outlineLevel="2" x14ac:dyDescent="0.3">
      <c r="B115" s="52"/>
      <c r="C115" s="70" t="s">
        <v>224</v>
      </c>
      <c r="D115" s="71" t="s">
        <v>225</v>
      </c>
      <c r="E115" s="20">
        <f t="shared" si="12"/>
        <v>0</v>
      </c>
      <c r="F115" s="38"/>
      <c r="G115" s="67"/>
      <c r="H115" s="127"/>
      <c r="I115" s="67"/>
      <c r="J115" s="68"/>
      <c r="K115" s="39" t="s">
        <v>25</v>
      </c>
    </row>
    <row r="116" spans="2:11" ht="19.5" customHeight="1" outlineLevel="2" x14ac:dyDescent="0.3">
      <c r="B116" s="52"/>
      <c r="C116" s="73" t="s">
        <v>226</v>
      </c>
      <c r="D116" s="71" t="s">
        <v>227</v>
      </c>
      <c r="E116" s="20">
        <f t="shared" si="12"/>
        <v>0</v>
      </c>
      <c r="F116" s="38"/>
      <c r="G116" s="67"/>
      <c r="H116" s="127"/>
      <c r="I116" s="67"/>
      <c r="J116" s="68"/>
      <c r="K116" s="39" t="s">
        <v>25</v>
      </c>
    </row>
    <row r="117" spans="2:11" ht="15.6" outlineLevel="2" x14ac:dyDescent="0.3">
      <c r="B117" s="52"/>
      <c r="C117" s="73" t="s">
        <v>228</v>
      </c>
      <c r="D117" s="71" t="s">
        <v>229</v>
      </c>
      <c r="E117" s="20">
        <f t="shared" si="12"/>
        <v>0</v>
      </c>
      <c r="F117" s="38"/>
      <c r="G117" s="67"/>
      <c r="H117" s="127"/>
      <c r="I117" s="67"/>
      <c r="J117" s="68"/>
      <c r="K117" s="39" t="s">
        <v>25</v>
      </c>
    </row>
    <row r="118" spans="2:11" ht="16.5" hidden="1" customHeight="1" x14ac:dyDescent="0.3">
      <c r="B118" s="408" t="s">
        <v>230</v>
      </c>
      <c r="C118" s="409"/>
      <c r="D118" s="28" t="s">
        <v>231</v>
      </c>
      <c r="E118" s="20">
        <f t="shared" si="12"/>
        <v>0</v>
      </c>
      <c r="F118" s="77">
        <v>0</v>
      </c>
      <c r="G118" s="76">
        <f>SUM(G119:G121)</f>
        <v>0</v>
      </c>
      <c r="H118" s="76">
        <f>SUM(H119:H121)</f>
        <v>0</v>
      </c>
      <c r="I118" s="76">
        <f>SUM(I119:I121)</f>
        <v>0</v>
      </c>
      <c r="J118" s="76">
        <f>SUM(J119:J121)</f>
        <v>0</v>
      </c>
      <c r="K118" s="27"/>
    </row>
    <row r="119" spans="2:11" ht="15.6" outlineLevel="1" x14ac:dyDescent="0.3">
      <c r="B119" s="52"/>
      <c r="C119" s="78" t="s">
        <v>232</v>
      </c>
      <c r="D119" s="79" t="s">
        <v>233</v>
      </c>
      <c r="E119" s="20">
        <f t="shared" si="12"/>
        <v>0</v>
      </c>
      <c r="F119" s="38"/>
      <c r="G119" s="67"/>
      <c r="H119" s="127"/>
      <c r="I119" s="67"/>
      <c r="J119" s="68"/>
      <c r="K119" s="39" t="s">
        <v>25</v>
      </c>
    </row>
    <row r="120" spans="2:11" ht="15.6" outlineLevel="1" x14ac:dyDescent="0.3">
      <c r="B120" s="52"/>
      <c r="C120" s="80" t="s">
        <v>234</v>
      </c>
      <c r="D120" s="79" t="s">
        <v>235</v>
      </c>
      <c r="E120" s="20">
        <f t="shared" si="12"/>
        <v>0</v>
      </c>
      <c r="F120" s="38"/>
      <c r="G120" s="67"/>
      <c r="H120" s="127"/>
      <c r="I120" s="67"/>
      <c r="J120" s="68"/>
      <c r="K120" s="39" t="s">
        <v>25</v>
      </c>
    </row>
    <row r="121" spans="2:11" ht="15.6" outlineLevel="1" x14ac:dyDescent="0.3">
      <c r="B121" s="52"/>
      <c r="C121" s="81" t="s">
        <v>236</v>
      </c>
      <c r="D121" s="79" t="s">
        <v>237</v>
      </c>
      <c r="E121" s="20">
        <f t="shared" si="12"/>
        <v>0</v>
      </c>
      <c r="F121" s="38"/>
      <c r="G121" s="67"/>
      <c r="H121" s="127"/>
      <c r="I121" s="67"/>
      <c r="J121" s="68"/>
      <c r="K121" s="39" t="s">
        <v>25</v>
      </c>
    </row>
    <row r="122" spans="2:11" ht="16.5" hidden="1" customHeight="1" x14ac:dyDescent="0.3">
      <c r="B122" s="408" t="s">
        <v>238</v>
      </c>
      <c r="C122" s="409"/>
      <c r="D122" s="28" t="s">
        <v>239</v>
      </c>
      <c r="E122" s="20">
        <f t="shared" si="12"/>
        <v>0</v>
      </c>
      <c r="F122" s="77">
        <f>F123</f>
        <v>0</v>
      </c>
      <c r="G122" s="76">
        <f>G123</f>
        <v>0</v>
      </c>
      <c r="H122" s="76">
        <f>H123</f>
        <v>0</v>
      </c>
      <c r="I122" s="76">
        <f>I123</f>
        <v>0</v>
      </c>
      <c r="J122" s="76">
        <f>J123</f>
        <v>0</v>
      </c>
      <c r="K122" s="82"/>
    </row>
    <row r="123" spans="2:11" ht="15.6" outlineLevel="1" x14ac:dyDescent="0.3">
      <c r="B123" s="420" t="s">
        <v>240</v>
      </c>
      <c r="C123" s="421"/>
      <c r="D123" s="28" t="s">
        <v>241</v>
      </c>
      <c r="E123" s="20">
        <f t="shared" si="12"/>
        <v>0</v>
      </c>
      <c r="F123" s="38"/>
      <c r="G123" s="67"/>
      <c r="H123" s="127"/>
      <c r="I123" s="67"/>
      <c r="J123" s="68"/>
      <c r="K123" s="39" t="s">
        <v>25</v>
      </c>
    </row>
    <row r="124" spans="2:11" ht="17.100000000000001" hidden="1" customHeight="1" x14ac:dyDescent="0.3">
      <c r="B124" s="408" t="s">
        <v>242</v>
      </c>
      <c r="C124" s="409"/>
      <c r="D124" s="28" t="s">
        <v>243</v>
      </c>
      <c r="E124" s="20">
        <f t="shared" si="12"/>
        <v>0</v>
      </c>
      <c r="F124" s="38"/>
      <c r="G124" s="67"/>
      <c r="H124" s="67"/>
      <c r="I124" s="67"/>
      <c r="J124" s="68"/>
      <c r="K124" s="27"/>
    </row>
    <row r="125" spans="2:11" ht="15" customHeight="1" outlineLevel="1" x14ac:dyDescent="0.3">
      <c r="B125" s="420" t="s">
        <v>244</v>
      </c>
      <c r="C125" s="421"/>
      <c r="D125" s="28" t="s">
        <v>245</v>
      </c>
      <c r="E125" s="20">
        <f t="shared" si="12"/>
        <v>0</v>
      </c>
      <c r="F125" s="59">
        <f>SUM(F126:F136)</f>
        <v>0</v>
      </c>
      <c r="G125" s="51">
        <f>SUM(G126:G136)</f>
        <v>0</v>
      </c>
      <c r="H125" s="51">
        <f>SUM(H126:H136)</f>
        <v>0</v>
      </c>
      <c r="I125" s="51">
        <f>SUM(I126:I136)</f>
        <v>0</v>
      </c>
      <c r="J125" s="51">
        <f>SUM(J126:J136)</f>
        <v>0</v>
      </c>
      <c r="K125" s="39" t="s">
        <v>25</v>
      </c>
    </row>
    <row r="126" spans="2:11" ht="15.6" outlineLevel="2" x14ac:dyDescent="0.3">
      <c r="B126" s="52"/>
      <c r="C126" s="83" t="s">
        <v>246</v>
      </c>
      <c r="D126" s="71" t="s">
        <v>247</v>
      </c>
      <c r="E126" s="20">
        <f t="shared" si="12"/>
        <v>0</v>
      </c>
      <c r="F126" s="38"/>
      <c r="G126" s="67"/>
      <c r="H126" s="127"/>
      <c r="I126" s="67"/>
      <c r="J126" s="68"/>
      <c r="K126" s="39" t="s">
        <v>25</v>
      </c>
    </row>
    <row r="127" spans="2:11" ht="15.6" outlineLevel="2" x14ac:dyDescent="0.3">
      <c r="B127" s="52"/>
      <c r="C127" s="74" t="s">
        <v>248</v>
      </c>
      <c r="D127" s="71" t="s">
        <v>249</v>
      </c>
      <c r="E127" s="20">
        <f t="shared" si="12"/>
        <v>0</v>
      </c>
      <c r="F127" s="38"/>
      <c r="G127" s="67"/>
      <c r="H127" s="127"/>
      <c r="I127" s="67"/>
      <c r="J127" s="68"/>
      <c r="K127" s="39" t="s">
        <v>25</v>
      </c>
    </row>
    <row r="128" spans="2:11" ht="15.6" outlineLevel="2" x14ac:dyDescent="0.3">
      <c r="B128" s="52"/>
      <c r="C128" s="74" t="s">
        <v>250</v>
      </c>
      <c r="D128" s="71" t="s">
        <v>251</v>
      </c>
      <c r="E128" s="20">
        <f t="shared" si="12"/>
        <v>0</v>
      </c>
      <c r="F128" s="38"/>
      <c r="G128" s="67"/>
      <c r="H128" s="127"/>
      <c r="I128" s="67"/>
      <c r="J128" s="68"/>
      <c r="K128" s="39" t="s">
        <v>25</v>
      </c>
    </row>
    <row r="129" spans="2:11" ht="30.6" outlineLevel="2" x14ac:dyDescent="0.3">
      <c r="B129" s="52"/>
      <c r="C129" s="73" t="s">
        <v>252</v>
      </c>
      <c r="D129" s="71" t="s">
        <v>253</v>
      </c>
      <c r="E129" s="20">
        <f t="shared" si="12"/>
        <v>0</v>
      </c>
      <c r="F129" s="38"/>
      <c r="G129" s="67"/>
      <c r="H129" s="127"/>
      <c r="I129" s="67"/>
      <c r="J129" s="68"/>
      <c r="K129" s="39" t="s">
        <v>25</v>
      </c>
    </row>
    <row r="130" spans="2:11" ht="30.6" outlineLevel="2" x14ac:dyDescent="0.3">
      <c r="B130" s="52"/>
      <c r="C130" s="73" t="s">
        <v>254</v>
      </c>
      <c r="D130" s="71" t="s">
        <v>255</v>
      </c>
      <c r="E130" s="20">
        <f t="shared" si="12"/>
        <v>0</v>
      </c>
      <c r="F130" s="38"/>
      <c r="G130" s="67"/>
      <c r="H130" s="127"/>
      <c r="I130" s="67"/>
      <c r="J130" s="68"/>
      <c r="K130" s="39" t="s">
        <v>25</v>
      </c>
    </row>
    <row r="131" spans="2:11" ht="30.6" outlineLevel="2" x14ac:dyDescent="0.3">
      <c r="B131" s="84"/>
      <c r="C131" s="73" t="s">
        <v>256</v>
      </c>
      <c r="D131" s="71" t="s">
        <v>257</v>
      </c>
      <c r="E131" s="20">
        <f t="shared" si="12"/>
        <v>0</v>
      </c>
      <c r="F131" s="38"/>
      <c r="G131" s="67"/>
      <c r="H131" s="127"/>
      <c r="I131" s="67"/>
      <c r="J131" s="68"/>
      <c r="K131" s="39" t="s">
        <v>25</v>
      </c>
    </row>
    <row r="132" spans="2:11" ht="30.6" outlineLevel="2" x14ac:dyDescent="0.3">
      <c r="B132" s="84"/>
      <c r="C132" s="73" t="s">
        <v>258</v>
      </c>
      <c r="D132" s="71" t="s">
        <v>259</v>
      </c>
      <c r="E132" s="20">
        <f t="shared" si="12"/>
        <v>0</v>
      </c>
      <c r="F132" s="38"/>
      <c r="G132" s="67"/>
      <c r="H132" s="127"/>
      <c r="I132" s="67"/>
      <c r="J132" s="68"/>
      <c r="K132" s="39" t="s">
        <v>25</v>
      </c>
    </row>
    <row r="133" spans="2:11" ht="15.6" outlineLevel="2" x14ac:dyDescent="0.3">
      <c r="B133" s="84"/>
      <c r="C133" s="73" t="s">
        <v>260</v>
      </c>
      <c r="D133" s="71" t="s">
        <v>261</v>
      </c>
      <c r="E133" s="20">
        <f t="shared" si="12"/>
        <v>0</v>
      </c>
      <c r="F133" s="38"/>
      <c r="G133" s="67"/>
      <c r="H133" s="127"/>
      <c r="I133" s="67"/>
      <c r="J133" s="68"/>
      <c r="K133" s="39" t="s">
        <v>25</v>
      </c>
    </row>
    <row r="134" spans="2:11" ht="30.6" outlineLevel="2" x14ac:dyDescent="0.3">
      <c r="B134" s="84"/>
      <c r="C134" s="73" t="s">
        <v>262</v>
      </c>
      <c r="D134" s="71" t="s">
        <v>263</v>
      </c>
      <c r="E134" s="20">
        <f t="shared" si="12"/>
        <v>0</v>
      </c>
      <c r="F134" s="38"/>
      <c r="G134" s="67"/>
      <c r="H134" s="127"/>
      <c r="I134" s="67"/>
      <c r="J134" s="68"/>
      <c r="K134" s="39" t="s">
        <v>25</v>
      </c>
    </row>
    <row r="135" spans="2:11" ht="15.6" outlineLevel="2" x14ac:dyDescent="0.3">
      <c r="B135" s="84"/>
      <c r="C135" s="73" t="s">
        <v>264</v>
      </c>
      <c r="D135" s="71" t="s">
        <v>265</v>
      </c>
      <c r="E135" s="20">
        <f t="shared" si="12"/>
        <v>0</v>
      </c>
      <c r="F135" s="38"/>
      <c r="G135" s="67"/>
      <c r="H135" s="127"/>
      <c r="I135" s="67"/>
      <c r="J135" s="68"/>
      <c r="K135" s="39" t="s">
        <v>25</v>
      </c>
    </row>
    <row r="136" spans="2:11" ht="15.6" outlineLevel="2" x14ac:dyDescent="0.3">
      <c r="B136" s="84"/>
      <c r="C136" s="73" t="s">
        <v>266</v>
      </c>
      <c r="D136" s="71" t="s">
        <v>267</v>
      </c>
      <c r="E136" s="20">
        <f t="shared" si="12"/>
        <v>0</v>
      </c>
      <c r="F136" s="38"/>
      <c r="G136" s="67"/>
      <c r="H136" s="127"/>
      <c r="I136" s="67"/>
      <c r="J136" s="68"/>
      <c r="K136" s="39" t="s">
        <v>25</v>
      </c>
    </row>
    <row r="137" spans="2:11" ht="16.5" hidden="1" customHeight="1" x14ac:dyDescent="0.3">
      <c r="B137" s="408" t="s">
        <v>268</v>
      </c>
      <c r="C137" s="409"/>
      <c r="D137" s="28" t="s">
        <v>269</v>
      </c>
      <c r="E137" s="20">
        <f t="shared" si="12"/>
        <v>0</v>
      </c>
      <c r="F137" s="38"/>
      <c r="G137" s="67"/>
      <c r="H137" s="67"/>
      <c r="I137" s="67"/>
      <c r="J137" s="68"/>
      <c r="K137" s="27"/>
    </row>
    <row r="138" spans="2:11" ht="15.75" customHeight="1" outlineLevel="1" x14ac:dyDescent="0.3">
      <c r="B138" s="420" t="s">
        <v>270</v>
      </c>
      <c r="C138" s="421"/>
      <c r="D138" s="28" t="s">
        <v>271</v>
      </c>
      <c r="E138" s="20">
        <f t="shared" si="12"/>
        <v>0</v>
      </c>
      <c r="F138" s="59">
        <f>SUM(F139:F140)</f>
        <v>0</v>
      </c>
      <c r="G138" s="51">
        <f>SUM(G139:G140)</f>
        <v>0</v>
      </c>
      <c r="H138" s="22">
        <v>0</v>
      </c>
      <c r="I138" s="51">
        <f>SUM(I139:I140)</f>
        <v>0</v>
      </c>
      <c r="J138" s="51">
        <f>SUM(J139:J140)</f>
        <v>0</v>
      </c>
      <c r="K138" s="39" t="s">
        <v>25</v>
      </c>
    </row>
    <row r="139" spans="2:11" ht="15.6" outlineLevel="2" x14ac:dyDescent="0.3">
      <c r="B139" s="52"/>
      <c r="C139" s="83" t="s">
        <v>272</v>
      </c>
      <c r="D139" s="71" t="s">
        <v>273</v>
      </c>
      <c r="E139" s="20">
        <f t="shared" ref="E139:E202" si="14">SUM(G139:J139)</f>
        <v>0</v>
      </c>
      <c r="F139" s="38"/>
      <c r="G139" s="67"/>
      <c r="H139" s="127"/>
      <c r="I139" s="67"/>
      <c r="J139" s="68"/>
      <c r="K139" s="39" t="s">
        <v>25</v>
      </c>
    </row>
    <row r="140" spans="2:11" ht="30.6" outlineLevel="2" x14ac:dyDescent="0.3">
      <c r="B140" s="75"/>
      <c r="C140" s="73" t="s">
        <v>274</v>
      </c>
      <c r="D140" s="71" t="s">
        <v>275</v>
      </c>
      <c r="E140" s="20">
        <f t="shared" si="14"/>
        <v>0</v>
      </c>
      <c r="F140" s="38"/>
      <c r="G140" s="67"/>
      <c r="H140" s="127"/>
      <c r="I140" s="67"/>
      <c r="J140" s="68"/>
      <c r="K140" s="39" t="s">
        <v>25</v>
      </c>
    </row>
    <row r="141" spans="2:11" ht="15" customHeight="1" outlineLevel="1" x14ac:dyDescent="0.3">
      <c r="B141" s="420" t="s">
        <v>276</v>
      </c>
      <c r="C141" s="421"/>
      <c r="D141" s="28" t="s">
        <v>277</v>
      </c>
      <c r="E141" s="20">
        <f t="shared" si="14"/>
        <v>0</v>
      </c>
      <c r="F141" s="59">
        <f>SUM(F142:F143)</f>
        <v>0</v>
      </c>
      <c r="G141" s="51">
        <f>SUM(G142:G143)</f>
        <v>0</v>
      </c>
      <c r="H141" s="22">
        <v>0</v>
      </c>
      <c r="I141" s="51">
        <f>SUM(I142:I143)</f>
        <v>0</v>
      </c>
      <c r="J141" s="51">
        <f>SUM(J142:J143)</f>
        <v>0</v>
      </c>
      <c r="K141" s="39" t="s">
        <v>25</v>
      </c>
    </row>
    <row r="142" spans="2:11" ht="15.6" outlineLevel="2" x14ac:dyDescent="0.3">
      <c r="B142" s="85"/>
      <c r="C142" s="83" t="s">
        <v>278</v>
      </c>
      <c r="D142" s="71" t="s">
        <v>279</v>
      </c>
      <c r="E142" s="20">
        <f t="shared" si="14"/>
        <v>0</v>
      </c>
      <c r="F142" s="38"/>
      <c r="G142" s="67"/>
      <c r="H142" s="127"/>
      <c r="I142" s="67"/>
      <c r="J142" s="68"/>
      <c r="K142" s="39" t="s">
        <v>25</v>
      </c>
    </row>
    <row r="143" spans="2:11" ht="15.6" outlineLevel="2" x14ac:dyDescent="0.3">
      <c r="B143" s="85"/>
      <c r="C143" s="83" t="s">
        <v>280</v>
      </c>
      <c r="D143" s="71" t="s">
        <v>281</v>
      </c>
      <c r="E143" s="20">
        <f t="shared" si="14"/>
        <v>0</v>
      </c>
      <c r="F143" s="38"/>
      <c r="G143" s="67"/>
      <c r="H143" s="127"/>
      <c r="I143" s="67"/>
      <c r="J143" s="68"/>
      <c r="K143" s="39" t="s">
        <v>25</v>
      </c>
    </row>
    <row r="144" spans="2:11" ht="16.5" hidden="1" customHeight="1" x14ac:dyDescent="0.3">
      <c r="B144" s="408" t="s">
        <v>282</v>
      </c>
      <c r="C144" s="409"/>
      <c r="D144" s="28" t="s">
        <v>283</v>
      </c>
      <c r="E144" s="20">
        <f t="shared" si="14"/>
        <v>0</v>
      </c>
      <c r="F144" s="77">
        <f>F145</f>
        <v>0</v>
      </c>
      <c r="G144" s="76">
        <f>G145</f>
        <v>0</v>
      </c>
      <c r="H144" s="69"/>
      <c r="I144" s="76">
        <f>I145</f>
        <v>0</v>
      </c>
      <c r="J144" s="76">
        <f>J145</f>
        <v>0</v>
      </c>
      <c r="K144" s="82"/>
    </row>
    <row r="145" spans="2:11" ht="15.6" outlineLevel="1" x14ac:dyDescent="0.3">
      <c r="B145" s="420" t="s">
        <v>284</v>
      </c>
      <c r="C145" s="421"/>
      <c r="D145" s="28" t="s">
        <v>285</v>
      </c>
      <c r="E145" s="20">
        <f t="shared" si="14"/>
        <v>0</v>
      </c>
      <c r="F145" s="59">
        <f>SUM(F146:F149)</f>
        <v>0</v>
      </c>
      <c r="G145" s="51">
        <f>SUM(G146:G149)</f>
        <v>0</v>
      </c>
      <c r="H145" s="22">
        <v>0</v>
      </c>
      <c r="I145" s="51">
        <f>SUM(I146:I149)</f>
        <v>0</v>
      </c>
      <c r="J145" s="51">
        <f>SUM(J146:J149)</f>
        <v>0</v>
      </c>
      <c r="K145" s="39" t="s">
        <v>25</v>
      </c>
    </row>
    <row r="146" spans="2:11" ht="15.6" outlineLevel="2" x14ac:dyDescent="0.3">
      <c r="B146" s="52"/>
      <c r="C146" s="86" t="s">
        <v>286</v>
      </c>
      <c r="D146" s="71" t="s">
        <v>287</v>
      </c>
      <c r="E146" s="20">
        <f t="shared" si="14"/>
        <v>0</v>
      </c>
      <c r="F146" s="38"/>
      <c r="G146" s="67"/>
      <c r="H146" s="127"/>
      <c r="I146" s="67"/>
      <c r="J146" s="68"/>
      <c r="K146" s="39" t="s">
        <v>25</v>
      </c>
    </row>
    <row r="147" spans="2:11" ht="15.6" outlineLevel="2" x14ac:dyDescent="0.3">
      <c r="B147" s="60"/>
      <c r="C147" s="86" t="s">
        <v>288</v>
      </c>
      <c r="D147" s="71" t="s">
        <v>289</v>
      </c>
      <c r="E147" s="20">
        <f t="shared" si="14"/>
        <v>0</v>
      </c>
      <c r="F147" s="38"/>
      <c r="G147" s="67"/>
      <c r="H147" s="127"/>
      <c r="I147" s="67"/>
      <c r="J147" s="68"/>
      <c r="K147" s="39" t="s">
        <v>25</v>
      </c>
    </row>
    <row r="148" spans="2:11" ht="15.75" customHeight="1" outlineLevel="2" x14ac:dyDescent="0.3">
      <c r="B148" s="60"/>
      <c r="C148" s="86" t="s">
        <v>290</v>
      </c>
      <c r="D148" s="71" t="s">
        <v>291</v>
      </c>
      <c r="E148" s="20">
        <f t="shared" si="14"/>
        <v>0</v>
      </c>
      <c r="F148" s="38"/>
      <c r="G148" s="67"/>
      <c r="H148" s="127"/>
      <c r="I148" s="67"/>
      <c r="J148" s="68"/>
      <c r="K148" s="39" t="s">
        <v>25</v>
      </c>
    </row>
    <row r="149" spans="2:11" ht="15.6" outlineLevel="2" x14ac:dyDescent="0.3">
      <c r="B149" s="60"/>
      <c r="C149" s="86" t="s">
        <v>292</v>
      </c>
      <c r="D149" s="71" t="s">
        <v>293</v>
      </c>
      <c r="E149" s="20">
        <f t="shared" si="14"/>
        <v>0</v>
      </c>
      <c r="F149" s="38"/>
      <c r="G149" s="67"/>
      <c r="H149" s="127"/>
      <c r="I149" s="67"/>
      <c r="J149" s="68"/>
      <c r="K149" s="39" t="s">
        <v>25</v>
      </c>
    </row>
    <row r="150" spans="2:11" ht="15.75" hidden="1" customHeight="1" x14ac:dyDescent="0.3">
      <c r="B150" s="408" t="s">
        <v>294</v>
      </c>
      <c r="C150" s="409"/>
      <c r="D150" s="28" t="s">
        <v>295</v>
      </c>
      <c r="E150" s="20">
        <f t="shared" si="14"/>
        <v>0</v>
      </c>
      <c r="F150" s="77">
        <f>SUM(F151:F162)</f>
        <v>0</v>
      </c>
      <c r="G150" s="76">
        <f>SUM(G151:G162)</f>
        <v>0</v>
      </c>
      <c r="H150" s="76">
        <f>SUM(H151:H162)</f>
        <v>0</v>
      </c>
      <c r="I150" s="76">
        <f>SUM(I151:I162)</f>
        <v>0</v>
      </c>
      <c r="J150" s="76">
        <f>SUM(J151:J162)</f>
        <v>0</v>
      </c>
      <c r="K150" s="27"/>
    </row>
    <row r="151" spans="2:11" ht="15.6" outlineLevel="1" x14ac:dyDescent="0.3">
      <c r="B151" s="420" t="s">
        <v>296</v>
      </c>
      <c r="C151" s="421"/>
      <c r="D151" s="28" t="s">
        <v>297</v>
      </c>
      <c r="E151" s="20">
        <f t="shared" si="14"/>
        <v>0</v>
      </c>
      <c r="F151" s="38"/>
      <c r="G151" s="67"/>
      <c r="H151" s="127"/>
      <c r="I151" s="67"/>
      <c r="J151" s="68"/>
      <c r="K151" s="39" t="s">
        <v>25</v>
      </c>
    </row>
    <row r="152" spans="2:11" ht="15.6" outlineLevel="1" x14ac:dyDescent="0.3">
      <c r="B152" s="420" t="s">
        <v>298</v>
      </c>
      <c r="C152" s="421"/>
      <c r="D152" s="28" t="s">
        <v>299</v>
      </c>
      <c r="E152" s="20">
        <f t="shared" si="14"/>
        <v>0</v>
      </c>
      <c r="F152" s="38"/>
      <c r="G152" s="67"/>
      <c r="H152" s="127"/>
      <c r="I152" s="67"/>
      <c r="J152" s="68"/>
      <c r="K152" s="39" t="s">
        <v>25</v>
      </c>
    </row>
    <row r="153" spans="2:11" ht="15.6" outlineLevel="1" x14ac:dyDescent="0.3">
      <c r="B153" s="420" t="s">
        <v>300</v>
      </c>
      <c r="C153" s="421"/>
      <c r="D153" s="28" t="s">
        <v>301</v>
      </c>
      <c r="E153" s="20">
        <f t="shared" si="14"/>
        <v>0</v>
      </c>
      <c r="F153" s="38"/>
      <c r="G153" s="67"/>
      <c r="H153" s="127"/>
      <c r="I153" s="67"/>
      <c r="J153" s="68"/>
      <c r="K153" s="39" t="s">
        <v>25</v>
      </c>
    </row>
    <row r="154" spans="2:11" ht="15" customHeight="1" outlineLevel="1" x14ac:dyDescent="0.3">
      <c r="B154" s="420" t="s">
        <v>302</v>
      </c>
      <c r="C154" s="421"/>
      <c r="D154" s="28" t="s">
        <v>303</v>
      </c>
      <c r="E154" s="20">
        <f t="shared" si="14"/>
        <v>0</v>
      </c>
      <c r="F154" s="38"/>
      <c r="G154" s="67"/>
      <c r="H154" s="127"/>
      <c r="I154" s="67"/>
      <c r="J154" s="68"/>
      <c r="K154" s="39" t="s">
        <v>25</v>
      </c>
    </row>
    <row r="155" spans="2:11" ht="15" customHeight="1" outlineLevel="1" x14ac:dyDescent="0.3">
      <c r="B155" s="428" t="s">
        <v>304</v>
      </c>
      <c r="C155" s="429"/>
      <c r="D155" s="28" t="s">
        <v>305</v>
      </c>
      <c r="E155" s="20">
        <f t="shared" si="14"/>
        <v>0</v>
      </c>
      <c r="F155" s="38"/>
      <c r="G155" s="67"/>
      <c r="H155" s="127"/>
      <c r="I155" s="67"/>
      <c r="J155" s="68"/>
      <c r="K155" s="39" t="s">
        <v>25</v>
      </c>
    </row>
    <row r="156" spans="2:11" ht="15.75" customHeight="1" outlineLevel="1" x14ac:dyDescent="0.3">
      <c r="B156" s="420" t="s">
        <v>306</v>
      </c>
      <c r="C156" s="421"/>
      <c r="D156" s="28" t="s">
        <v>307</v>
      </c>
      <c r="E156" s="20">
        <f t="shared" si="14"/>
        <v>0</v>
      </c>
      <c r="F156" s="38"/>
      <c r="G156" s="67"/>
      <c r="H156" s="127"/>
      <c r="I156" s="67"/>
      <c r="J156" s="68"/>
      <c r="K156" s="39" t="s">
        <v>25</v>
      </c>
    </row>
    <row r="157" spans="2:11" ht="15.6" outlineLevel="1" x14ac:dyDescent="0.3">
      <c r="B157" s="420" t="s">
        <v>308</v>
      </c>
      <c r="C157" s="421"/>
      <c r="D157" s="28" t="s">
        <v>309</v>
      </c>
      <c r="E157" s="20">
        <f t="shared" si="14"/>
        <v>0</v>
      </c>
      <c r="F157" s="38"/>
      <c r="G157" s="67"/>
      <c r="H157" s="127"/>
      <c r="I157" s="67"/>
      <c r="J157" s="68"/>
      <c r="K157" s="39" t="s">
        <v>25</v>
      </c>
    </row>
    <row r="158" spans="2:11" ht="15" customHeight="1" outlineLevel="1" x14ac:dyDescent="0.3">
      <c r="B158" s="420" t="s">
        <v>310</v>
      </c>
      <c r="C158" s="421"/>
      <c r="D158" s="28" t="s">
        <v>311</v>
      </c>
      <c r="E158" s="20">
        <f t="shared" si="14"/>
        <v>0</v>
      </c>
      <c r="F158" s="38"/>
      <c r="G158" s="67"/>
      <c r="H158" s="127"/>
      <c r="I158" s="67"/>
      <c r="J158" s="68"/>
      <c r="K158" s="39" t="s">
        <v>25</v>
      </c>
    </row>
    <row r="159" spans="2:11" ht="15.6" outlineLevel="1" x14ac:dyDescent="0.3">
      <c r="B159" s="420" t="s">
        <v>312</v>
      </c>
      <c r="C159" s="421"/>
      <c r="D159" s="28" t="s">
        <v>313</v>
      </c>
      <c r="E159" s="20">
        <f t="shared" si="14"/>
        <v>0</v>
      </c>
      <c r="F159" s="38"/>
      <c r="G159" s="67"/>
      <c r="H159" s="127"/>
      <c r="I159" s="67"/>
      <c r="J159" s="68"/>
      <c r="K159" s="39" t="s">
        <v>25</v>
      </c>
    </row>
    <row r="160" spans="2:11" ht="15.6" outlineLevel="1" x14ac:dyDescent="0.3">
      <c r="B160" s="420" t="s">
        <v>314</v>
      </c>
      <c r="C160" s="421"/>
      <c r="D160" s="28" t="s">
        <v>315</v>
      </c>
      <c r="E160" s="20">
        <f t="shared" si="14"/>
        <v>0</v>
      </c>
      <c r="F160" s="38"/>
      <c r="G160" s="67"/>
      <c r="H160" s="127"/>
      <c r="I160" s="67"/>
      <c r="J160" s="68"/>
      <c r="K160" s="39" t="s">
        <v>25</v>
      </c>
    </row>
    <row r="161" spans="2:11" ht="15.6" outlineLevel="1" x14ac:dyDescent="0.3">
      <c r="B161" s="420" t="s">
        <v>316</v>
      </c>
      <c r="C161" s="421"/>
      <c r="D161" s="28" t="s">
        <v>317</v>
      </c>
      <c r="E161" s="20">
        <f t="shared" si="14"/>
        <v>0</v>
      </c>
      <c r="F161" s="38"/>
      <c r="G161" s="67"/>
      <c r="H161" s="127"/>
      <c r="I161" s="67"/>
      <c r="J161" s="68"/>
      <c r="K161" s="39" t="s">
        <v>25</v>
      </c>
    </row>
    <row r="162" spans="2:11" ht="15.6" outlineLevel="1" x14ac:dyDescent="0.3">
      <c r="B162" s="420" t="s">
        <v>318</v>
      </c>
      <c r="C162" s="421"/>
      <c r="D162" s="28" t="s">
        <v>319</v>
      </c>
      <c r="E162" s="20">
        <f t="shared" si="14"/>
        <v>0</v>
      </c>
      <c r="F162" s="38"/>
      <c r="G162" s="67"/>
      <c r="H162" s="127"/>
      <c r="I162" s="67"/>
      <c r="J162" s="68"/>
      <c r="K162" s="39" t="s">
        <v>25</v>
      </c>
    </row>
    <row r="163" spans="2:11" ht="15.75" hidden="1" customHeight="1" x14ac:dyDescent="0.3">
      <c r="B163" s="406" t="s">
        <v>320</v>
      </c>
      <c r="C163" s="407"/>
      <c r="D163" s="28" t="s">
        <v>321</v>
      </c>
      <c r="E163" s="20">
        <f t="shared" si="14"/>
        <v>0</v>
      </c>
      <c r="F163" s="59">
        <f>SUM(F164,F167)</f>
        <v>0</v>
      </c>
      <c r="G163" s="51">
        <f>SUM(G164,G167)</f>
        <v>0</v>
      </c>
      <c r="H163" s="51">
        <f>SUM(H164,H167)</f>
        <v>0</v>
      </c>
      <c r="I163" s="51">
        <f>SUM(I164,I167)</f>
        <v>0</v>
      </c>
      <c r="J163" s="51">
        <f>SUM(J164,J167)</f>
        <v>0</v>
      </c>
      <c r="K163" s="82"/>
    </row>
    <row r="164" spans="2:11" ht="16.5" hidden="1" customHeight="1" x14ac:dyDescent="0.3">
      <c r="B164" s="408" t="s">
        <v>322</v>
      </c>
      <c r="C164" s="409"/>
      <c r="D164" s="28" t="s">
        <v>323</v>
      </c>
      <c r="E164" s="20">
        <f t="shared" si="14"/>
        <v>0</v>
      </c>
      <c r="F164" s="77">
        <f>SUM(F165:F166)</f>
        <v>0</v>
      </c>
      <c r="G164" s="76">
        <f>SUM(G165:G166)</f>
        <v>0</v>
      </c>
      <c r="H164" s="76">
        <f>SUM(H165:H166)</f>
        <v>0</v>
      </c>
      <c r="I164" s="76">
        <f>SUM(I165:I166)</f>
        <v>0</v>
      </c>
      <c r="J164" s="76">
        <f>SUM(J165:J166)</f>
        <v>0</v>
      </c>
      <c r="K164" s="27"/>
    </row>
    <row r="165" spans="2:11" ht="25.5" customHeight="1" outlineLevel="1" x14ac:dyDescent="0.3">
      <c r="B165" s="430" t="s">
        <v>324</v>
      </c>
      <c r="C165" s="431"/>
      <c r="D165" s="28" t="s">
        <v>325</v>
      </c>
      <c r="E165" s="20">
        <f t="shared" si="14"/>
        <v>0</v>
      </c>
      <c r="F165" s="38"/>
      <c r="G165" s="67"/>
      <c r="H165" s="127"/>
      <c r="I165" s="67"/>
      <c r="J165" s="68"/>
      <c r="K165" s="39" t="s">
        <v>25</v>
      </c>
    </row>
    <row r="166" spans="2:11" ht="15.6" outlineLevel="1" x14ac:dyDescent="0.3">
      <c r="B166" s="72" t="s">
        <v>326</v>
      </c>
      <c r="C166" s="87"/>
      <c r="D166" s="28" t="s">
        <v>327</v>
      </c>
      <c r="E166" s="20">
        <f t="shared" si="14"/>
        <v>0</v>
      </c>
      <c r="F166" s="38"/>
      <c r="G166" s="67"/>
      <c r="H166" s="127"/>
      <c r="I166" s="67"/>
      <c r="J166" s="68"/>
      <c r="K166" s="39" t="s">
        <v>25</v>
      </c>
    </row>
    <row r="167" spans="2:11" ht="16.5" hidden="1" customHeight="1" x14ac:dyDescent="0.3">
      <c r="B167" s="408" t="s">
        <v>328</v>
      </c>
      <c r="C167" s="409"/>
      <c r="D167" s="28" t="s">
        <v>329</v>
      </c>
      <c r="E167" s="20">
        <f t="shared" si="14"/>
        <v>0</v>
      </c>
      <c r="F167" s="77">
        <f>SUM(F168,F173)</f>
        <v>0</v>
      </c>
      <c r="G167" s="76">
        <f>SUM(G168,G173)</f>
        <v>0</v>
      </c>
      <c r="H167" s="76">
        <f>SUM(H168,H173)</f>
        <v>0</v>
      </c>
      <c r="I167" s="76">
        <f>SUM(I168,I173)</f>
        <v>0</v>
      </c>
      <c r="J167" s="76">
        <f>SUM(J168,J173)</f>
        <v>0</v>
      </c>
      <c r="K167" s="27"/>
    </row>
    <row r="168" spans="2:11" ht="15" customHeight="1" outlineLevel="1" x14ac:dyDescent="0.3">
      <c r="B168" s="432" t="s">
        <v>330</v>
      </c>
      <c r="C168" s="433"/>
      <c r="D168" s="28" t="s">
        <v>331</v>
      </c>
      <c r="E168" s="20">
        <f t="shared" si="14"/>
        <v>0</v>
      </c>
      <c r="F168" s="59">
        <f>SUM(F169:F172)</f>
        <v>0</v>
      </c>
      <c r="G168" s="51">
        <f>SUM(G169:G172)</f>
        <v>0</v>
      </c>
      <c r="H168" s="22">
        <v>0</v>
      </c>
      <c r="I168" s="51">
        <f>SUM(I169:I172)</f>
        <v>0</v>
      </c>
      <c r="J168" s="51">
        <f>SUM(J169:J172)</f>
        <v>0</v>
      </c>
      <c r="K168" s="39" t="s">
        <v>25</v>
      </c>
    </row>
    <row r="169" spans="2:11" ht="15.6" outlineLevel="2" x14ac:dyDescent="0.3">
      <c r="B169" s="52"/>
      <c r="C169" s="73" t="s">
        <v>332</v>
      </c>
      <c r="D169" s="71" t="s">
        <v>333</v>
      </c>
      <c r="E169" s="20">
        <f t="shared" si="14"/>
        <v>0</v>
      </c>
      <c r="F169" s="38"/>
      <c r="G169" s="67"/>
      <c r="H169" s="127"/>
      <c r="I169" s="67"/>
      <c r="J169" s="68"/>
      <c r="K169" s="39" t="s">
        <v>25</v>
      </c>
    </row>
    <row r="170" spans="2:11" ht="15.6" outlineLevel="2" x14ac:dyDescent="0.3">
      <c r="B170" s="52"/>
      <c r="C170" s="73" t="s">
        <v>334</v>
      </c>
      <c r="D170" s="71" t="s">
        <v>335</v>
      </c>
      <c r="E170" s="20">
        <f t="shared" si="14"/>
        <v>0</v>
      </c>
      <c r="F170" s="38"/>
      <c r="G170" s="67"/>
      <c r="H170" s="127"/>
      <c r="I170" s="67"/>
      <c r="J170" s="68"/>
      <c r="K170" s="39" t="s">
        <v>25</v>
      </c>
    </row>
    <row r="171" spans="2:11" ht="15.6" outlineLevel="2" x14ac:dyDescent="0.3">
      <c r="B171" s="52"/>
      <c r="C171" s="73" t="s">
        <v>336</v>
      </c>
      <c r="D171" s="71" t="s">
        <v>337</v>
      </c>
      <c r="E171" s="20">
        <f t="shared" si="14"/>
        <v>0</v>
      </c>
      <c r="F171" s="38"/>
      <c r="G171" s="67"/>
      <c r="H171" s="127"/>
      <c r="I171" s="67"/>
      <c r="J171" s="68"/>
      <c r="K171" s="39" t="s">
        <v>25</v>
      </c>
    </row>
    <row r="172" spans="2:11" ht="15.6" outlineLevel="2" x14ac:dyDescent="0.3">
      <c r="B172" s="52"/>
      <c r="C172" s="70" t="s">
        <v>338</v>
      </c>
      <c r="D172" s="71" t="s">
        <v>339</v>
      </c>
      <c r="E172" s="20">
        <f t="shared" si="14"/>
        <v>0</v>
      </c>
      <c r="F172" s="38"/>
      <c r="G172" s="67"/>
      <c r="H172" s="127"/>
      <c r="I172" s="67"/>
      <c r="J172" s="68"/>
      <c r="K172" s="39" t="s">
        <v>25</v>
      </c>
    </row>
    <row r="173" spans="2:11" ht="18" customHeight="1" outlineLevel="1" x14ac:dyDescent="0.3">
      <c r="B173" s="72" t="s">
        <v>340</v>
      </c>
      <c r="C173" s="87"/>
      <c r="D173" s="28" t="s">
        <v>341</v>
      </c>
      <c r="E173" s="20">
        <f t="shared" si="14"/>
        <v>0</v>
      </c>
      <c r="F173" s="59">
        <f>SUM(F174:F176)</f>
        <v>0</v>
      </c>
      <c r="G173" s="51">
        <f>SUM(G174:G176)</f>
        <v>0</v>
      </c>
      <c r="H173" s="22">
        <v>0</v>
      </c>
      <c r="I173" s="51">
        <f>SUM(I174:I176)</f>
        <v>0</v>
      </c>
      <c r="J173" s="51">
        <f>SUM(J174:J176)</f>
        <v>0</v>
      </c>
      <c r="K173" s="39" t="s">
        <v>25</v>
      </c>
    </row>
    <row r="174" spans="2:11" ht="15.6" outlineLevel="2" x14ac:dyDescent="0.3">
      <c r="B174" s="52"/>
      <c r="C174" s="70" t="s">
        <v>342</v>
      </c>
      <c r="D174" s="71" t="s">
        <v>343</v>
      </c>
      <c r="E174" s="20">
        <f t="shared" si="14"/>
        <v>0</v>
      </c>
      <c r="F174" s="38"/>
      <c r="G174" s="67"/>
      <c r="H174" s="127"/>
      <c r="I174" s="67"/>
      <c r="J174" s="68"/>
      <c r="K174" s="39" t="s">
        <v>25</v>
      </c>
    </row>
    <row r="175" spans="2:11" ht="15.6" outlineLevel="2" x14ac:dyDescent="0.3">
      <c r="B175" s="52"/>
      <c r="C175" s="70" t="s">
        <v>344</v>
      </c>
      <c r="D175" s="71" t="s">
        <v>345</v>
      </c>
      <c r="E175" s="20">
        <f t="shared" si="14"/>
        <v>0</v>
      </c>
      <c r="F175" s="38"/>
      <c r="G175" s="67"/>
      <c r="H175" s="127"/>
      <c r="I175" s="67"/>
      <c r="J175" s="68"/>
      <c r="K175" s="39" t="s">
        <v>25</v>
      </c>
    </row>
    <row r="176" spans="2:11" ht="15.6" outlineLevel="2" x14ac:dyDescent="0.3">
      <c r="B176" s="52"/>
      <c r="C176" s="70" t="s">
        <v>346</v>
      </c>
      <c r="D176" s="71" t="s">
        <v>347</v>
      </c>
      <c r="E176" s="20">
        <f t="shared" si="14"/>
        <v>0</v>
      </c>
      <c r="F176" s="38"/>
      <c r="G176" s="67"/>
      <c r="H176" s="127"/>
      <c r="I176" s="67"/>
      <c r="J176" s="68"/>
      <c r="K176" s="39" t="s">
        <v>25</v>
      </c>
    </row>
    <row r="177" spans="2:11" ht="15.75" hidden="1" customHeight="1" x14ac:dyDescent="0.3">
      <c r="B177" s="408" t="s">
        <v>348</v>
      </c>
      <c r="C177" s="409"/>
      <c r="D177" s="28" t="s">
        <v>349</v>
      </c>
      <c r="E177" s="20">
        <f t="shared" si="14"/>
        <v>0</v>
      </c>
      <c r="F177" s="89">
        <f>SUM(F178)</f>
        <v>0</v>
      </c>
      <c r="G177" s="88">
        <f>SUM(G178)</f>
        <v>0</v>
      </c>
      <c r="H177" s="104"/>
      <c r="I177" s="88">
        <f>SUM(I178)</f>
        <v>0</v>
      </c>
      <c r="J177" s="88">
        <f>SUM(J178)</f>
        <v>0</v>
      </c>
      <c r="K177" s="90" t="s">
        <v>25</v>
      </c>
    </row>
    <row r="178" spans="2:11" ht="15" customHeight="1" outlineLevel="1" x14ac:dyDescent="0.3">
      <c r="B178" s="440" t="s">
        <v>350</v>
      </c>
      <c r="C178" s="441"/>
      <c r="D178" s="28" t="s">
        <v>351</v>
      </c>
      <c r="E178" s="20">
        <f t="shared" si="14"/>
        <v>0</v>
      </c>
      <c r="F178" s="132">
        <f>F179</f>
        <v>0</v>
      </c>
      <c r="G178" s="133">
        <f>G179</f>
        <v>0</v>
      </c>
      <c r="H178" s="22">
        <v>0</v>
      </c>
      <c r="I178" s="133">
        <f>I179</f>
        <v>0</v>
      </c>
      <c r="J178" s="133">
        <f>J179</f>
        <v>0</v>
      </c>
      <c r="K178" s="39" t="s">
        <v>25</v>
      </c>
    </row>
    <row r="179" spans="2:11" ht="31.2" outlineLevel="2" x14ac:dyDescent="0.3">
      <c r="B179" s="52"/>
      <c r="C179" s="62" t="s">
        <v>352</v>
      </c>
      <c r="D179" s="61" t="s">
        <v>353</v>
      </c>
      <c r="E179" s="20">
        <f t="shared" si="14"/>
        <v>0</v>
      </c>
      <c r="F179" s="91"/>
      <c r="G179" s="92"/>
      <c r="H179" s="127"/>
      <c r="I179" s="91"/>
      <c r="J179" s="92"/>
      <c r="K179" s="39" t="s">
        <v>25</v>
      </c>
    </row>
    <row r="180" spans="2:11" ht="16.5" hidden="1" customHeight="1" x14ac:dyDescent="0.3">
      <c r="B180" s="408" t="s">
        <v>354</v>
      </c>
      <c r="C180" s="409"/>
      <c r="D180" s="28" t="s">
        <v>355</v>
      </c>
      <c r="E180" s="20">
        <f t="shared" si="14"/>
        <v>0</v>
      </c>
      <c r="F180" s="77">
        <f>SUM(F181,F183)</f>
        <v>0</v>
      </c>
      <c r="G180" s="76">
        <f>SUM(G181,G183)</f>
        <v>0</v>
      </c>
      <c r="H180" s="69"/>
      <c r="I180" s="76">
        <f>SUM(I181,I183)</f>
        <v>0</v>
      </c>
      <c r="J180" s="76">
        <f>SUM(J181,J183)</f>
        <v>0</v>
      </c>
      <c r="K180" s="82"/>
    </row>
    <row r="181" spans="2:11" ht="15.6" outlineLevel="1" x14ac:dyDescent="0.3">
      <c r="B181" s="442" t="s">
        <v>356</v>
      </c>
      <c r="C181" s="443"/>
      <c r="D181" s="28" t="s">
        <v>357</v>
      </c>
      <c r="E181" s="20">
        <f t="shared" si="14"/>
        <v>0</v>
      </c>
      <c r="F181" s="59">
        <f>F182</f>
        <v>0</v>
      </c>
      <c r="G181" s="51">
        <f>G182</f>
        <v>0</v>
      </c>
      <c r="H181" s="22">
        <v>0</v>
      </c>
      <c r="I181" s="51">
        <f>I182</f>
        <v>0</v>
      </c>
      <c r="J181" s="51">
        <f>J182</f>
        <v>0</v>
      </c>
      <c r="K181" s="27"/>
    </row>
    <row r="182" spans="2:11" ht="15.6" outlineLevel="2" x14ac:dyDescent="0.3">
      <c r="B182" s="52"/>
      <c r="C182" s="70" t="s">
        <v>358</v>
      </c>
      <c r="D182" s="71" t="s">
        <v>359</v>
      </c>
      <c r="E182" s="20">
        <f t="shared" si="14"/>
        <v>0</v>
      </c>
      <c r="F182" s="38"/>
      <c r="G182" s="67"/>
      <c r="H182" s="127"/>
      <c r="I182" s="67"/>
      <c r="J182" s="68"/>
      <c r="K182" s="27"/>
    </row>
    <row r="183" spans="2:11" ht="15.6" outlineLevel="1" x14ac:dyDescent="0.3">
      <c r="B183" s="444" t="s">
        <v>360</v>
      </c>
      <c r="C183" s="445"/>
      <c r="D183" s="28" t="s">
        <v>361</v>
      </c>
      <c r="E183" s="20">
        <f t="shared" si="14"/>
        <v>0</v>
      </c>
      <c r="F183" s="59">
        <f>F184</f>
        <v>0</v>
      </c>
      <c r="G183" s="51">
        <f>G184</f>
        <v>0</v>
      </c>
      <c r="H183" s="22">
        <v>0</v>
      </c>
      <c r="I183" s="51">
        <f>I184</f>
        <v>0</v>
      </c>
      <c r="J183" s="51">
        <f>J184</f>
        <v>0</v>
      </c>
      <c r="K183" s="93"/>
    </row>
    <row r="184" spans="2:11" ht="15.6" outlineLevel="2" x14ac:dyDescent="0.3">
      <c r="B184" s="85"/>
      <c r="C184" s="94" t="s">
        <v>362</v>
      </c>
      <c r="D184" s="71" t="s">
        <v>363</v>
      </c>
      <c r="E184" s="20">
        <f t="shared" si="14"/>
        <v>0</v>
      </c>
      <c r="F184" s="38"/>
      <c r="G184" s="67"/>
      <c r="H184" s="127"/>
      <c r="I184" s="67"/>
      <c r="J184" s="68"/>
      <c r="K184" s="27"/>
    </row>
    <row r="185" spans="2:11" ht="18" customHeight="1" x14ac:dyDescent="0.3">
      <c r="B185" s="404" t="s">
        <v>364</v>
      </c>
      <c r="C185" s="405"/>
      <c r="D185" s="51"/>
      <c r="E185" s="20">
        <f t="shared" si="14"/>
        <v>1050</v>
      </c>
      <c r="F185" s="59">
        <f t="shared" ref="F185:J185" si="15">SUM(F186,F191,F203,F260,F272,F275)</f>
        <v>89</v>
      </c>
      <c r="G185" s="51">
        <f t="shared" si="15"/>
        <v>0</v>
      </c>
      <c r="H185" s="51">
        <f t="shared" si="15"/>
        <v>219</v>
      </c>
      <c r="I185" s="51">
        <f t="shared" si="15"/>
        <v>831</v>
      </c>
      <c r="J185" s="51">
        <f t="shared" si="15"/>
        <v>0</v>
      </c>
      <c r="K185" s="27"/>
    </row>
    <row r="186" spans="2:11" ht="32.25" hidden="1" customHeight="1" x14ac:dyDescent="0.3">
      <c r="B186" s="408" t="s">
        <v>365</v>
      </c>
      <c r="C186" s="409"/>
      <c r="D186" s="28" t="s">
        <v>366</v>
      </c>
      <c r="E186" s="20">
        <f t="shared" si="14"/>
        <v>0</v>
      </c>
      <c r="F186" s="77">
        <f>F187</f>
        <v>0</v>
      </c>
      <c r="G186" s="76">
        <f>G187</f>
        <v>0</v>
      </c>
      <c r="H186" s="76">
        <f>H187</f>
        <v>0</v>
      </c>
      <c r="I186" s="76">
        <f>I187</f>
        <v>0</v>
      </c>
      <c r="J186" s="76">
        <f>J187</f>
        <v>0</v>
      </c>
      <c r="K186" s="82"/>
    </row>
    <row r="187" spans="2:11" ht="15.6" outlineLevel="1" x14ac:dyDescent="0.3">
      <c r="B187" s="52" t="s">
        <v>367</v>
      </c>
      <c r="C187" s="70"/>
      <c r="D187" s="28" t="s">
        <v>368</v>
      </c>
      <c r="E187" s="20">
        <f t="shared" si="14"/>
        <v>0</v>
      </c>
      <c r="F187" s="59">
        <f>SUM(F188:F190)</f>
        <v>0</v>
      </c>
      <c r="G187" s="51">
        <f>SUM(G188:G190)</f>
        <v>0</v>
      </c>
      <c r="H187" s="22">
        <v>0</v>
      </c>
      <c r="I187" s="51">
        <f>SUM(I188:I190)</f>
        <v>0</v>
      </c>
      <c r="J187" s="51">
        <f>SUM(J188:J190)</f>
        <v>0</v>
      </c>
      <c r="K187" s="39" t="s">
        <v>25</v>
      </c>
    </row>
    <row r="188" spans="2:11" ht="15.6" outlineLevel="2" x14ac:dyDescent="0.3">
      <c r="B188" s="84"/>
      <c r="C188" s="83" t="s">
        <v>369</v>
      </c>
      <c r="D188" s="71" t="s">
        <v>370</v>
      </c>
      <c r="E188" s="20">
        <f t="shared" si="14"/>
        <v>0</v>
      </c>
      <c r="F188" s="38"/>
      <c r="G188" s="67"/>
      <c r="H188" s="127"/>
      <c r="I188" s="67"/>
      <c r="J188" s="68"/>
      <c r="K188" s="39" t="s">
        <v>25</v>
      </c>
    </row>
    <row r="189" spans="2:11" ht="15" customHeight="1" outlineLevel="2" x14ac:dyDescent="0.3">
      <c r="B189" s="84"/>
      <c r="C189" s="95" t="s">
        <v>371</v>
      </c>
      <c r="D189" s="71" t="s">
        <v>372</v>
      </c>
      <c r="E189" s="20">
        <f t="shared" si="14"/>
        <v>0</v>
      </c>
      <c r="F189" s="38"/>
      <c r="G189" s="67"/>
      <c r="H189" s="127"/>
      <c r="I189" s="67"/>
      <c r="J189" s="68"/>
      <c r="K189" s="39" t="s">
        <v>25</v>
      </c>
    </row>
    <row r="190" spans="2:11" ht="15.6" outlineLevel="2" x14ac:dyDescent="0.3">
      <c r="B190" s="84"/>
      <c r="C190" s="95" t="s">
        <v>373</v>
      </c>
      <c r="D190" s="71" t="s">
        <v>374</v>
      </c>
      <c r="E190" s="20">
        <f t="shared" si="14"/>
        <v>0</v>
      </c>
      <c r="F190" s="38"/>
      <c r="G190" s="67"/>
      <c r="H190" s="127"/>
      <c r="I190" s="67"/>
      <c r="J190" s="68"/>
      <c r="K190" s="39" t="s">
        <v>25</v>
      </c>
    </row>
    <row r="191" spans="2:11" ht="16.5" hidden="1" customHeight="1" x14ac:dyDescent="0.3">
      <c r="B191" s="408" t="s">
        <v>375</v>
      </c>
      <c r="C191" s="409"/>
      <c r="D191" s="28" t="s">
        <v>376</v>
      </c>
      <c r="E191" s="20">
        <f t="shared" si="14"/>
        <v>0</v>
      </c>
      <c r="F191" s="77">
        <f>F192</f>
        <v>0</v>
      </c>
      <c r="G191" s="76">
        <f>G192</f>
        <v>0</v>
      </c>
      <c r="H191" s="76">
        <f>H192</f>
        <v>0</v>
      </c>
      <c r="I191" s="76">
        <f>I192</f>
        <v>0</v>
      </c>
      <c r="J191" s="76">
        <f>J192</f>
        <v>0</v>
      </c>
      <c r="K191" s="82"/>
    </row>
    <row r="192" spans="2:11" ht="15" customHeight="1" outlineLevel="1" x14ac:dyDescent="0.3">
      <c r="B192" s="434" t="s">
        <v>377</v>
      </c>
      <c r="C192" s="435"/>
      <c r="D192" s="28" t="s">
        <v>271</v>
      </c>
      <c r="E192" s="20">
        <f t="shared" si="14"/>
        <v>0</v>
      </c>
      <c r="F192" s="59">
        <f>SUM(F193:F202)</f>
        <v>0</v>
      </c>
      <c r="G192" s="51">
        <f>SUM(G193:G202)</f>
        <v>0</v>
      </c>
      <c r="H192" s="22">
        <v>0</v>
      </c>
      <c r="I192" s="51">
        <f>SUM(I193:I202)</f>
        <v>0</v>
      </c>
      <c r="J192" s="51">
        <f>SUM(J193:J202)</f>
        <v>0</v>
      </c>
      <c r="K192" s="39" t="s">
        <v>25</v>
      </c>
    </row>
    <row r="193" spans="2:11" ht="15" customHeight="1" outlineLevel="2" x14ac:dyDescent="0.3">
      <c r="B193" s="52"/>
      <c r="C193" s="74" t="s">
        <v>378</v>
      </c>
      <c r="D193" s="71" t="s">
        <v>379</v>
      </c>
      <c r="E193" s="20">
        <f t="shared" si="14"/>
        <v>0</v>
      </c>
      <c r="F193" s="38"/>
      <c r="G193" s="67"/>
      <c r="H193" s="127"/>
      <c r="I193" s="67"/>
      <c r="J193" s="68"/>
      <c r="K193" s="39" t="s">
        <v>25</v>
      </c>
    </row>
    <row r="194" spans="2:11" ht="15.6" outlineLevel="2" x14ac:dyDescent="0.3">
      <c r="B194" s="52"/>
      <c r="C194" s="74" t="s">
        <v>380</v>
      </c>
      <c r="D194" s="71" t="s">
        <v>381</v>
      </c>
      <c r="E194" s="20">
        <f t="shared" si="14"/>
        <v>0</v>
      </c>
      <c r="F194" s="38"/>
      <c r="G194" s="67"/>
      <c r="H194" s="127"/>
      <c r="I194" s="67"/>
      <c r="J194" s="68"/>
      <c r="K194" s="39" t="s">
        <v>25</v>
      </c>
    </row>
    <row r="195" spans="2:11" ht="15.6" outlineLevel="2" x14ac:dyDescent="0.3">
      <c r="B195" s="52"/>
      <c r="C195" s="74" t="s">
        <v>382</v>
      </c>
      <c r="D195" s="71" t="s">
        <v>383</v>
      </c>
      <c r="E195" s="20">
        <f t="shared" si="14"/>
        <v>0</v>
      </c>
      <c r="F195" s="38"/>
      <c r="G195" s="67"/>
      <c r="H195" s="127"/>
      <c r="I195" s="67"/>
      <c r="J195" s="68"/>
      <c r="K195" s="39" t="s">
        <v>25</v>
      </c>
    </row>
    <row r="196" spans="2:11" ht="15.6" outlineLevel="2" x14ac:dyDescent="0.3">
      <c r="B196" s="52"/>
      <c r="C196" s="74" t="s">
        <v>384</v>
      </c>
      <c r="D196" s="71" t="s">
        <v>385</v>
      </c>
      <c r="E196" s="20">
        <f t="shared" si="14"/>
        <v>0</v>
      </c>
      <c r="F196" s="38"/>
      <c r="G196" s="67"/>
      <c r="H196" s="127"/>
      <c r="I196" s="67"/>
      <c r="J196" s="68"/>
      <c r="K196" s="39" t="s">
        <v>25</v>
      </c>
    </row>
    <row r="197" spans="2:11" ht="15" customHeight="1" outlineLevel="2" x14ac:dyDescent="0.3">
      <c r="B197" s="52"/>
      <c r="C197" s="74" t="s">
        <v>386</v>
      </c>
      <c r="D197" s="71" t="s">
        <v>387</v>
      </c>
      <c r="E197" s="20">
        <f t="shared" si="14"/>
        <v>0</v>
      </c>
      <c r="F197" s="38"/>
      <c r="G197" s="67"/>
      <c r="H197" s="127"/>
      <c r="I197" s="67"/>
      <c r="J197" s="68"/>
      <c r="K197" s="39"/>
    </row>
    <row r="198" spans="2:11" ht="15.6" outlineLevel="2" x14ac:dyDescent="0.3">
      <c r="B198" s="75"/>
      <c r="C198" s="74" t="s">
        <v>388</v>
      </c>
      <c r="D198" s="71" t="s">
        <v>389</v>
      </c>
      <c r="E198" s="20">
        <f t="shared" si="14"/>
        <v>0</v>
      </c>
      <c r="F198" s="38"/>
      <c r="G198" s="67"/>
      <c r="H198" s="127"/>
      <c r="I198" s="67"/>
      <c r="J198" s="68"/>
      <c r="K198" s="39" t="s">
        <v>25</v>
      </c>
    </row>
    <row r="199" spans="2:11" ht="15.6" outlineLevel="2" x14ac:dyDescent="0.3">
      <c r="B199" s="75"/>
      <c r="C199" s="74" t="s">
        <v>390</v>
      </c>
      <c r="D199" s="71" t="s">
        <v>391</v>
      </c>
      <c r="E199" s="20">
        <f t="shared" si="14"/>
        <v>0</v>
      </c>
      <c r="F199" s="38"/>
      <c r="G199" s="67"/>
      <c r="H199" s="127"/>
      <c r="I199" s="67"/>
      <c r="J199" s="68"/>
      <c r="K199" s="39" t="s">
        <v>25</v>
      </c>
    </row>
    <row r="200" spans="2:11" ht="15.6" outlineLevel="2" x14ac:dyDescent="0.3">
      <c r="B200" s="75"/>
      <c r="C200" s="83" t="s">
        <v>392</v>
      </c>
      <c r="D200" s="71" t="s">
        <v>393</v>
      </c>
      <c r="E200" s="20">
        <f t="shared" si="14"/>
        <v>0</v>
      </c>
      <c r="F200" s="38"/>
      <c r="G200" s="67"/>
      <c r="H200" s="127"/>
      <c r="I200" s="67"/>
      <c r="J200" s="68"/>
      <c r="K200" s="39" t="s">
        <v>25</v>
      </c>
    </row>
    <row r="201" spans="2:11" ht="15.6" outlineLevel="2" x14ac:dyDescent="0.3">
      <c r="B201" s="75"/>
      <c r="C201" s="83" t="s">
        <v>394</v>
      </c>
      <c r="D201" s="71" t="s">
        <v>395</v>
      </c>
      <c r="E201" s="20">
        <f t="shared" si="14"/>
        <v>0</v>
      </c>
      <c r="F201" s="38"/>
      <c r="G201" s="67"/>
      <c r="H201" s="127"/>
      <c r="I201" s="67"/>
      <c r="J201" s="68"/>
      <c r="K201" s="39" t="s">
        <v>25</v>
      </c>
    </row>
    <row r="202" spans="2:11" ht="15.6" outlineLevel="2" x14ac:dyDescent="0.3">
      <c r="B202" s="75"/>
      <c r="C202" s="83" t="s">
        <v>396</v>
      </c>
      <c r="D202" s="71" t="s">
        <v>397</v>
      </c>
      <c r="E202" s="20">
        <f t="shared" si="14"/>
        <v>0</v>
      </c>
      <c r="F202" s="38"/>
      <c r="G202" s="67"/>
      <c r="H202" s="127"/>
      <c r="I202" s="67"/>
      <c r="J202" s="68"/>
      <c r="K202" s="39"/>
    </row>
    <row r="203" spans="2:11" ht="51.75" hidden="1" customHeight="1" x14ac:dyDescent="0.3">
      <c r="B203" s="408" t="s">
        <v>398</v>
      </c>
      <c r="C203" s="409"/>
      <c r="D203" s="96">
        <v>56</v>
      </c>
      <c r="E203" s="20">
        <f t="shared" ref="E203:E266" si="16">SUM(G203:J203)</f>
        <v>0</v>
      </c>
      <c r="F203" s="77">
        <f>SUM(F204+F208)</f>
        <v>0</v>
      </c>
      <c r="G203" s="76">
        <f>SUM(G204+G208+G240)</f>
        <v>0</v>
      </c>
      <c r="H203" s="76">
        <f>SUM(H204+H208+H240)</f>
        <v>0</v>
      </c>
      <c r="I203" s="76">
        <f>SUM(I204+I208+I240)</f>
        <v>0</v>
      </c>
      <c r="J203" s="76">
        <f>SUM(J204+J208+J240)</f>
        <v>0</v>
      </c>
      <c r="K203" s="82"/>
    </row>
    <row r="204" spans="2:11" ht="15" customHeight="1" outlineLevel="1" x14ac:dyDescent="0.3">
      <c r="B204" s="436" t="s">
        <v>399</v>
      </c>
      <c r="C204" s="437"/>
      <c r="D204" s="71" t="s">
        <v>400</v>
      </c>
      <c r="E204" s="20">
        <f t="shared" si="16"/>
        <v>0</v>
      </c>
      <c r="F204" s="59">
        <f>SUM(F205:F207)</f>
        <v>0</v>
      </c>
      <c r="G204" s="51">
        <f>SUM(G205:G207)</f>
        <v>0</v>
      </c>
      <c r="H204" s="22">
        <v>0</v>
      </c>
      <c r="I204" s="51">
        <f>SUM(I205:I207)</f>
        <v>0</v>
      </c>
      <c r="J204" s="51">
        <f>SUM(J205:J207)</f>
        <v>0</v>
      </c>
      <c r="K204" s="39" t="s">
        <v>25</v>
      </c>
    </row>
    <row r="205" spans="2:11" ht="15" customHeight="1" outlineLevel="2" x14ac:dyDescent="0.3">
      <c r="B205" s="85"/>
      <c r="C205" s="97" t="s">
        <v>401</v>
      </c>
      <c r="D205" s="98" t="s">
        <v>402</v>
      </c>
      <c r="E205" s="20">
        <f t="shared" si="16"/>
        <v>0</v>
      </c>
      <c r="F205" s="38"/>
      <c r="G205" s="67"/>
      <c r="H205" s="127"/>
      <c r="I205" s="67"/>
      <c r="J205" s="68"/>
      <c r="K205" s="39" t="s">
        <v>25</v>
      </c>
    </row>
    <row r="206" spans="2:11" ht="15.6" outlineLevel="2" x14ac:dyDescent="0.3">
      <c r="B206" s="85"/>
      <c r="C206" s="97" t="s">
        <v>403</v>
      </c>
      <c r="D206" s="98" t="s">
        <v>404</v>
      </c>
      <c r="E206" s="20">
        <f t="shared" si="16"/>
        <v>0</v>
      </c>
      <c r="F206" s="38"/>
      <c r="G206" s="67"/>
      <c r="H206" s="127"/>
      <c r="I206" s="67"/>
      <c r="J206" s="68"/>
      <c r="K206" s="39" t="s">
        <v>25</v>
      </c>
    </row>
    <row r="207" spans="2:11" ht="15.6" outlineLevel="2" x14ac:dyDescent="0.3">
      <c r="B207" s="85"/>
      <c r="C207" s="97" t="s">
        <v>405</v>
      </c>
      <c r="D207" s="98" t="s">
        <v>406</v>
      </c>
      <c r="E207" s="20">
        <f t="shared" si="16"/>
        <v>0</v>
      </c>
      <c r="F207" s="38"/>
      <c r="G207" s="67"/>
      <c r="H207" s="127"/>
      <c r="I207" s="67"/>
      <c r="J207" s="68"/>
      <c r="K207" s="39" t="s">
        <v>25</v>
      </c>
    </row>
    <row r="208" spans="2:11" ht="15" customHeight="1" outlineLevel="1" x14ac:dyDescent="0.3">
      <c r="B208" s="438" t="s">
        <v>407</v>
      </c>
      <c r="C208" s="439"/>
      <c r="D208" s="79" t="s">
        <v>408</v>
      </c>
      <c r="E208" s="20">
        <f t="shared" si="16"/>
        <v>0</v>
      </c>
      <c r="F208" s="59">
        <f>SUM(F209:F211)</f>
        <v>0</v>
      </c>
      <c r="G208" s="51">
        <f>SUM(G209:G211)</f>
        <v>0</v>
      </c>
      <c r="H208" s="22">
        <v>0</v>
      </c>
      <c r="I208" s="51">
        <f>SUM(I209:I211)</f>
        <v>0</v>
      </c>
      <c r="J208" s="51">
        <f>SUM(J209:J211)</f>
        <v>0</v>
      </c>
      <c r="K208" s="39" t="s">
        <v>25</v>
      </c>
    </row>
    <row r="209" spans="2:11" ht="15" customHeight="1" outlineLevel="2" x14ac:dyDescent="0.3">
      <c r="B209" s="85"/>
      <c r="C209" s="97" t="s">
        <v>401</v>
      </c>
      <c r="D209" s="98" t="s">
        <v>409</v>
      </c>
      <c r="E209" s="20">
        <f t="shared" si="16"/>
        <v>0</v>
      </c>
      <c r="F209" s="38"/>
      <c r="G209" s="67"/>
      <c r="H209" s="127"/>
      <c r="I209" s="67"/>
      <c r="J209" s="68"/>
      <c r="K209" s="39" t="s">
        <v>25</v>
      </c>
    </row>
    <row r="210" spans="2:11" ht="15.6" outlineLevel="2" x14ac:dyDescent="0.3">
      <c r="B210" s="85"/>
      <c r="C210" s="97" t="s">
        <v>403</v>
      </c>
      <c r="D210" s="98" t="s">
        <v>410</v>
      </c>
      <c r="E210" s="20">
        <f t="shared" si="16"/>
        <v>0</v>
      </c>
      <c r="F210" s="59"/>
      <c r="G210" s="51"/>
      <c r="H210" s="127"/>
      <c r="I210" s="51"/>
      <c r="J210" s="51"/>
      <c r="K210" s="39" t="s">
        <v>25</v>
      </c>
    </row>
    <row r="211" spans="2:11" ht="15.6" outlineLevel="2" x14ac:dyDescent="0.3">
      <c r="B211" s="85"/>
      <c r="C211" s="97" t="s">
        <v>411</v>
      </c>
      <c r="D211" s="98" t="s">
        <v>412</v>
      </c>
      <c r="E211" s="20">
        <f t="shared" si="16"/>
        <v>0</v>
      </c>
      <c r="F211" s="38"/>
      <c r="G211" s="67"/>
      <c r="H211" s="127"/>
      <c r="I211" s="67"/>
      <c r="J211" s="68"/>
      <c r="K211" s="39" t="s">
        <v>25</v>
      </c>
    </row>
    <row r="212" spans="2:11" ht="15" customHeight="1" outlineLevel="1" x14ac:dyDescent="0.3">
      <c r="B212" s="438" t="s">
        <v>413</v>
      </c>
      <c r="C212" s="439"/>
      <c r="D212" s="79" t="s">
        <v>414</v>
      </c>
      <c r="E212" s="20">
        <f t="shared" si="16"/>
        <v>0</v>
      </c>
      <c r="F212" s="59">
        <f>SUM(F213:F219)</f>
        <v>0</v>
      </c>
      <c r="G212" s="51">
        <f>SUM(G213:G219)</f>
        <v>0</v>
      </c>
      <c r="H212" s="22">
        <v>0</v>
      </c>
      <c r="I212" s="51">
        <f>SUM(I213:I219)</f>
        <v>0</v>
      </c>
      <c r="J212" s="51">
        <f>SUM(J213:J219)</f>
        <v>0</v>
      </c>
      <c r="K212" s="39" t="s">
        <v>25</v>
      </c>
    </row>
    <row r="213" spans="2:11" ht="15" customHeight="1" outlineLevel="2" x14ac:dyDescent="0.3">
      <c r="B213" s="85"/>
      <c r="C213" s="97" t="s">
        <v>401</v>
      </c>
      <c r="D213" s="98" t="s">
        <v>415</v>
      </c>
      <c r="E213" s="20">
        <f t="shared" si="16"/>
        <v>0</v>
      </c>
      <c r="F213" s="38"/>
      <c r="G213" s="67"/>
      <c r="H213" s="127"/>
      <c r="I213" s="67"/>
      <c r="J213" s="68"/>
      <c r="K213" s="39" t="s">
        <v>25</v>
      </c>
    </row>
    <row r="214" spans="2:11" ht="15.6" outlineLevel="2" x14ac:dyDescent="0.3">
      <c r="B214" s="85"/>
      <c r="C214" s="97" t="s">
        <v>403</v>
      </c>
      <c r="D214" s="98" t="s">
        <v>416</v>
      </c>
      <c r="E214" s="20">
        <f t="shared" si="16"/>
        <v>0</v>
      </c>
      <c r="F214" s="38"/>
      <c r="G214" s="67"/>
      <c r="H214" s="127"/>
      <c r="I214" s="67"/>
      <c r="J214" s="68"/>
      <c r="K214" s="39" t="s">
        <v>25</v>
      </c>
    </row>
    <row r="215" spans="2:11" ht="15.6" outlineLevel="2" x14ac:dyDescent="0.3">
      <c r="B215" s="85"/>
      <c r="C215" s="97" t="s">
        <v>405</v>
      </c>
      <c r="D215" s="98" t="s">
        <v>417</v>
      </c>
      <c r="E215" s="20">
        <f t="shared" si="16"/>
        <v>0</v>
      </c>
      <c r="F215" s="38"/>
      <c r="G215" s="67"/>
      <c r="H215" s="127"/>
      <c r="I215" s="67"/>
      <c r="J215" s="68"/>
      <c r="K215" s="39" t="s">
        <v>25</v>
      </c>
    </row>
    <row r="216" spans="2:11" ht="15" customHeight="1" outlineLevel="2" x14ac:dyDescent="0.3">
      <c r="B216" s="438" t="s">
        <v>418</v>
      </c>
      <c r="C216" s="439"/>
      <c r="D216" s="79" t="s">
        <v>419</v>
      </c>
      <c r="E216" s="20">
        <f t="shared" si="16"/>
        <v>0</v>
      </c>
      <c r="F216" s="38"/>
      <c r="G216" s="67"/>
      <c r="H216" s="127"/>
      <c r="I216" s="67"/>
      <c r="J216" s="68"/>
      <c r="K216" s="39" t="s">
        <v>25</v>
      </c>
    </row>
    <row r="217" spans="2:11" ht="15" customHeight="1" outlineLevel="2" x14ac:dyDescent="0.3">
      <c r="B217" s="85"/>
      <c r="C217" s="97" t="s">
        <v>401</v>
      </c>
      <c r="D217" s="98" t="s">
        <v>420</v>
      </c>
      <c r="E217" s="20">
        <f t="shared" si="16"/>
        <v>0</v>
      </c>
      <c r="F217" s="38"/>
      <c r="G217" s="67"/>
      <c r="H217" s="127"/>
      <c r="I217" s="67"/>
      <c r="J217" s="68"/>
      <c r="K217" s="39" t="s">
        <v>25</v>
      </c>
    </row>
    <row r="218" spans="2:11" ht="15.6" outlineLevel="2" x14ac:dyDescent="0.3">
      <c r="B218" s="85"/>
      <c r="C218" s="97" t="s">
        <v>403</v>
      </c>
      <c r="D218" s="98" t="s">
        <v>421</v>
      </c>
      <c r="E218" s="20">
        <f t="shared" si="16"/>
        <v>0</v>
      </c>
      <c r="F218" s="38"/>
      <c r="G218" s="67"/>
      <c r="H218" s="127"/>
      <c r="I218" s="67"/>
      <c r="J218" s="68"/>
      <c r="K218" s="39" t="s">
        <v>25</v>
      </c>
    </row>
    <row r="219" spans="2:11" ht="15.6" outlineLevel="2" x14ac:dyDescent="0.3">
      <c r="B219" s="85"/>
      <c r="C219" s="97" t="s">
        <v>405</v>
      </c>
      <c r="D219" s="98" t="s">
        <v>422</v>
      </c>
      <c r="E219" s="20">
        <f t="shared" si="16"/>
        <v>0</v>
      </c>
      <c r="F219" s="38"/>
      <c r="G219" s="67"/>
      <c r="H219" s="127"/>
      <c r="I219" s="67"/>
      <c r="J219" s="68"/>
      <c r="K219" s="39" t="s">
        <v>25</v>
      </c>
    </row>
    <row r="220" spans="2:11" ht="15" customHeight="1" outlineLevel="1" x14ac:dyDescent="0.3">
      <c r="B220" s="438" t="s">
        <v>423</v>
      </c>
      <c r="C220" s="439"/>
      <c r="D220" s="79" t="s">
        <v>424</v>
      </c>
      <c r="E220" s="20">
        <f t="shared" si="16"/>
        <v>0</v>
      </c>
      <c r="F220" s="59">
        <f>SUM(F221:F223)</f>
        <v>0</v>
      </c>
      <c r="G220" s="51">
        <f>SUM(G221:G223)</f>
        <v>0</v>
      </c>
      <c r="H220" s="22">
        <v>0</v>
      </c>
      <c r="I220" s="51">
        <f>SUM(I221:I223)</f>
        <v>0</v>
      </c>
      <c r="J220" s="51">
        <f>SUM(J221:J223)</f>
        <v>0</v>
      </c>
      <c r="K220" s="39" t="s">
        <v>25</v>
      </c>
    </row>
    <row r="221" spans="2:11" ht="15" customHeight="1" outlineLevel="2" x14ac:dyDescent="0.3">
      <c r="B221" s="85"/>
      <c r="C221" s="97" t="s">
        <v>401</v>
      </c>
      <c r="D221" s="98" t="s">
        <v>425</v>
      </c>
      <c r="E221" s="20">
        <f t="shared" si="16"/>
        <v>0</v>
      </c>
      <c r="F221" s="38"/>
      <c r="G221" s="67"/>
      <c r="H221" s="127"/>
      <c r="I221" s="67"/>
      <c r="J221" s="68"/>
      <c r="K221" s="39" t="s">
        <v>25</v>
      </c>
    </row>
    <row r="222" spans="2:11" ht="15.6" outlineLevel="2" x14ac:dyDescent="0.3">
      <c r="B222" s="85"/>
      <c r="C222" s="97" t="s">
        <v>403</v>
      </c>
      <c r="D222" s="98" t="s">
        <v>426</v>
      </c>
      <c r="E222" s="20">
        <f t="shared" si="16"/>
        <v>0</v>
      </c>
      <c r="F222" s="38"/>
      <c r="G222" s="67"/>
      <c r="H222" s="127"/>
      <c r="I222" s="67"/>
      <c r="J222" s="68"/>
      <c r="K222" s="39" t="s">
        <v>25</v>
      </c>
    </row>
    <row r="223" spans="2:11" ht="15.6" outlineLevel="2" x14ac:dyDescent="0.3">
      <c r="B223" s="85"/>
      <c r="C223" s="97" t="s">
        <v>405</v>
      </c>
      <c r="D223" s="98" t="s">
        <v>427</v>
      </c>
      <c r="E223" s="20">
        <f t="shared" si="16"/>
        <v>0</v>
      </c>
      <c r="F223" s="38"/>
      <c r="G223" s="67"/>
      <c r="H223" s="127"/>
      <c r="I223" s="67"/>
      <c r="J223" s="68"/>
      <c r="K223" s="39" t="s">
        <v>25</v>
      </c>
    </row>
    <row r="224" spans="2:11" ht="15" customHeight="1" outlineLevel="1" x14ac:dyDescent="0.3">
      <c r="B224" s="438" t="s">
        <v>428</v>
      </c>
      <c r="C224" s="439"/>
      <c r="D224" s="79" t="s">
        <v>429</v>
      </c>
      <c r="E224" s="20">
        <f t="shared" si="16"/>
        <v>0</v>
      </c>
      <c r="F224" s="59">
        <f>SUM(F225:F227)</f>
        <v>0</v>
      </c>
      <c r="G224" s="51">
        <f>SUM(G225:G227)</f>
        <v>0</v>
      </c>
      <c r="H224" s="22">
        <v>0</v>
      </c>
      <c r="I224" s="51">
        <f>SUM(I225:I227)</f>
        <v>0</v>
      </c>
      <c r="J224" s="51">
        <f>SUM(J225:J227)</f>
        <v>0</v>
      </c>
      <c r="K224" s="39" t="s">
        <v>25</v>
      </c>
    </row>
    <row r="225" spans="2:11" ht="15" customHeight="1" outlineLevel="2" x14ac:dyDescent="0.3">
      <c r="B225" s="85"/>
      <c r="C225" s="97" t="s">
        <v>401</v>
      </c>
      <c r="D225" s="98" t="s">
        <v>430</v>
      </c>
      <c r="E225" s="20">
        <f t="shared" si="16"/>
        <v>0</v>
      </c>
      <c r="F225" s="38"/>
      <c r="G225" s="67"/>
      <c r="H225" s="127"/>
      <c r="I225" s="67"/>
      <c r="J225" s="68"/>
      <c r="K225" s="39" t="s">
        <v>25</v>
      </c>
    </row>
    <row r="226" spans="2:11" ht="15.6" outlineLevel="2" x14ac:dyDescent="0.3">
      <c r="B226" s="85"/>
      <c r="C226" s="97" t="s">
        <v>403</v>
      </c>
      <c r="D226" s="98" t="s">
        <v>431</v>
      </c>
      <c r="E226" s="20">
        <f t="shared" si="16"/>
        <v>0</v>
      </c>
      <c r="F226" s="38"/>
      <c r="G226" s="67"/>
      <c r="H226" s="127"/>
      <c r="I226" s="67"/>
      <c r="J226" s="68"/>
      <c r="K226" s="39" t="s">
        <v>25</v>
      </c>
    </row>
    <row r="227" spans="2:11" ht="15.6" outlineLevel="2" x14ac:dyDescent="0.3">
      <c r="B227" s="85"/>
      <c r="C227" s="97" t="s">
        <v>405</v>
      </c>
      <c r="D227" s="98" t="s">
        <v>432</v>
      </c>
      <c r="E227" s="20">
        <f t="shared" si="16"/>
        <v>0</v>
      </c>
      <c r="F227" s="38"/>
      <c r="G227" s="67"/>
      <c r="H227" s="127"/>
      <c r="I227" s="67"/>
      <c r="J227" s="68"/>
      <c r="K227" s="39" t="s">
        <v>25</v>
      </c>
    </row>
    <row r="228" spans="2:11" ht="15" customHeight="1" outlineLevel="1" x14ac:dyDescent="0.3">
      <c r="B228" s="438" t="s">
        <v>433</v>
      </c>
      <c r="C228" s="439"/>
      <c r="D228" s="79" t="s">
        <v>434</v>
      </c>
      <c r="E228" s="20">
        <f t="shared" si="16"/>
        <v>0</v>
      </c>
      <c r="F228" s="59">
        <f>SUM(F229:F231)</f>
        <v>0</v>
      </c>
      <c r="G228" s="51">
        <f>SUM(G229:G231)</f>
        <v>0</v>
      </c>
      <c r="H228" s="22">
        <v>0</v>
      </c>
      <c r="I228" s="51">
        <f>SUM(I229:I231)</f>
        <v>0</v>
      </c>
      <c r="J228" s="51">
        <f>SUM(J229:J231)</f>
        <v>0</v>
      </c>
      <c r="K228" s="39" t="s">
        <v>25</v>
      </c>
    </row>
    <row r="229" spans="2:11" ht="15" customHeight="1" outlineLevel="2" x14ac:dyDescent="0.3">
      <c r="B229" s="85"/>
      <c r="C229" s="97" t="s">
        <v>401</v>
      </c>
      <c r="D229" s="98" t="s">
        <v>435</v>
      </c>
      <c r="E229" s="20">
        <f t="shared" si="16"/>
        <v>0</v>
      </c>
      <c r="F229" s="38"/>
      <c r="G229" s="67"/>
      <c r="H229" s="127"/>
      <c r="I229" s="67"/>
      <c r="J229" s="68"/>
      <c r="K229" s="39" t="s">
        <v>25</v>
      </c>
    </row>
    <row r="230" spans="2:11" ht="15.6" outlineLevel="2" x14ac:dyDescent="0.3">
      <c r="B230" s="85"/>
      <c r="C230" s="97" t="s">
        <v>403</v>
      </c>
      <c r="D230" s="98" t="s">
        <v>436</v>
      </c>
      <c r="E230" s="20">
        <f t="shared" si="16"/>
        <v>0</v>
      </c>
      <c r="F230" s="38"/>
      <c r="G230" s="67"/>
      <c r="H230" s="127"/>
      <c r="I230" s="67"/>
      <c r="J230" s="68"/>
      <c r="K230" s="39" t="s">
        <v>25</v>
      </c>
    </row>
    <row r="231" spans="2:11" ht="15.6" outlineLevel="2" x14ac:dyDescent="0.3">
      <c r="B231" s="85"/>
      <c r="C231" s="97" t="s">
        <v>405</v>
      </c>
      <c r="D231" s="98" t="s">
        <v>437</v>
      </c>
      <c r="E231" s="20">
        <f t="shared" si="16"/>
        <v>0</v>
      </c>
      <c r="F231" s="38"/>
      <c r="G231" s="67"/>
      <c r="H231" s="127"/>
      <c r="I231" s="67"/>
      <c r="J231" s="68"/>
      <c r="K231" s="39" t="s">
        <v>25</v>
      </c>
    </row>
    <row r="232" spans="2:11" ht="15" customHeight="1" outlineLevel="1" x14ac:dyDescent="0.3">
      <c r="B232" s="448" t="s">
        <v>438</v>
      </c>
      <c r="C232" s="449"/>
      <c r="D232" s="79" t="s">
        <v>439</v>
      </c>
      <c r="E232" s="20">
        <f t="shared" si="16"/>
        <v>0</v>
      </c>
      <c r="F232" s="59">
        <f>SUM(F233:F235)</f>
        <v>0</v>
      </c>
      <c r="G232" s="51">
        <f>SUM(G233:G235)</f>
        <v>0</v>
      </c>
      <c r="H232" s="22">
        <v>0</v>
      </c>
      <c r="I232" s="51">
        <f>SUM(I233:I235)</f>
        <v>0</v>
      </c>
      <c r="J232" s="51">
        <f>SUM(J233:J235)</f>
        <v>0</v>
      </c>
      <c r="K232" s="39" t="s">
        <v>25</v>
      </c>
    </row>
    <row r="233" spans="2:11" ht="15" customHeight="1" outlineLevel="2" x14ac:dyDescent="0.3">
      <c r="B233" s="99"/>
      <c r="C233" s="97" t="s">
        <v>401</v>
      </c>
      <c r="D233" s="79" t="s">
        <v>440</v>
      </c>
      <c r="E233" s="20">
        <f t="shared" si="16"/>
        <v>0</v>
      </c>
      <c r="F233" s="38"/>
      <c r="G233" s="67"/>
      <c r="H233" s="127"/>
      <c r="I233" s="67"/>
      <c r="J233" s="68"/>
      <c r="K233" s="39" t="s">
        <v>25</v>
      </c>
    </row>
    <row r="234" spans="2:11" ht="15.6" outlineLevel="2" x14ac:dyDescent="0.3">
      <c r="B234" s="99"/>
      <c r="C234" s="97" t="s">
        <v>403</v>
      </c>
      <c r="D234" s="79" t="s">
        <v>441</v>
      </c>
      <c r="E234" s="20">
        <f t="shared" si="16"/>
        <v>0</v>
      </c>
      <c r="F234" s="38"/>
      <c r="G234" s="67"/>
      <c r="H234" s="127"/>
      <c r="I234" s="67"/>
      <c r="J234" s="68"/>
      <c r="K234" s="39" t="s">
        <v>25</v>
      </c>
    </row>
    <row r="235" spans="2:11" ht="15.6" outlineLevel="2" x14ac:dyDescent="0.3">
      <c r="B235" s="99"/>
      <c r="C235" s="97" t="s">
        <v>405</v>
      </c>
      <c r="D235" s="79" t="s">
        <v>442</v>
      </c>
      <c r="E235" s="20">
        <f t="shared" si="16"/>
        <v>0</v>
      </c>
      <c r="F235" s="38"/>
      <c r="G235" s="67"/>
      <c r="H235" s="127"/>
      <c r="I235" s="67"/>
      <c r="J235" s="68"/>
      <c r="K235" s="39" t="s">
        <v>25</v>
      </c>
    </row>
    <row r="236" spans="2:11" ht="15" customHeight="1" outlineLevel="1" x14ac:dyDescent="0.3">
      <c r="B236" s="448" t="s">
        <v>443</v>
      </c>
      <c r="C236" s="449"/>
      <c r="D236" s="79" t="s">
        <v>444</v>
      </c>
      <c r="E236" s="20">
        <f t="shared" si="16"/>
        <v>0</v>
      </c>
      <c r="F236" s="59">
        <f>SUM(F237:F239)</f>
        <v>0</v>
      </c>
      <c r="G236" s="51">
        <f>SUM(G237:G239)</f>
        <v>0</v>
      </c>
      <c r="H236" s="22">
        <v>0</v>
      </c>
      <c r="I236" s="51">
        <f>SUM(I237:I239)</f>
        <v>0</v>
      </c>
      <c r="J236" s="51">
        <f>SUM(J237:J239)</f>
        <v>0</v>
      </c>
      <c r="K236" s="39" t="s">
        <v>25</v>
      </c>
    </row>
    <row r="237" spans="2:11" ht="15" customHeight="1" outlineLevel="2" x14ac:dyDescent="0.3">
      <c r="B237" s="99"/>
      <c r="C237" s="97" t="s">
        <v>401</v>
      </c>
      <c r="D237" s="79" t="s">
        <v>445</v>
      </c>
      <c r="E237" s="20">
        <f t="shared" si="16"/>
        <v>0</v>
      </c>
      <c r="F237" s="38"/>
      <c r="G237" s="67"/>
      <c r="H237" s="127"/>
      <c r="I237" s="67"/>
      <c r="J237" s="68"/>
      <c r="K237" s="39" t="s">
        <v>25</v>
      </c>
    </row>
    <row r="238" spans="2:11" ht="15.6" outlineLevel="2" x14ac:dyDescent="0.3">
      <c r="B238" s="99"/>
      <c r="C238" s="97" t="s">
        <v>403</v>
      </c>
      <c r="D238" s="79" t="s">
        <v>446</v>
      </c>
      <c r="E238" s="20">
        <f t="shared" si="16"/>
        <v>0</v>
      </c>
      <c r="F238" s="38"/>
      <c r="G238" s="67"/>
      <c r="H238" s="127"/>
      <c r="I238" s="67"/>
      <c r="J238" s="68"/>
      <c r="K238" s="39" t="s">
        <v>25</v>
      </c>
    </row>
    <row r="239" spans="2:11" ht="15.6" outlineLevel="2" x14ac:dyDescent="0.3">
      <c r="B239" s="99"/>
      <c r="C239" s="97" t="s">
        <v>405</v>
      </c>
      <c r="D239" s="79" t="s">
        <v>447</v>
      </c>
      <c r="E239" s="20">
        <f t="shared" si="16"/>
        <v>0</v>
      </c>
      <c r="F239" s="38"/>
      <c r="G239" s="67"/>
      <c r="H239" s="127"/>
      <c r="I239" s="67"/>
      <c r="J239" s="68"/>
      <c r="K239" s="39" t="s">
        <v>25</v>
      </c>
    </row>
    <row r="240" spans="2:11" ht="15" customHeight="1" outlineLevel="1" x14ac:dyDescent="0.3">
      <c r="B240" s="438" t="s">
        <v>448</v>
      </c>
      <c r="C240" s="439"/>
      <c r="D240" s="79" t="s">
        <v>449</v>
      </c>
      <c r="E240" s="20">
        <f t="shared" si="16"/>
        <v>0</v>
      </c>
      <c r="F240" s="59">
        <f>SUM(F241:F243)</f>
        <v>0</v>
      </c>
      <c r="G240" s="51">
        <f>SUM(G241:G243)</f>
        <v>0</v>
      </c>
      <c r="H240" s="22">
        <v>0</v>
      </c>
      <c r="I240" s="51">
        <f>SUM(I241:I243)</f>
        <v>0</v>
      </c>
      <c r="J240" s="51">
        <f>SUM(J241:J243)</f>
        <v>0</v>
      </c>
      <c r="K240" s="39" t="s">
        <v>25</v>
      </c>
    </row>
    <row r="241" spans="2:11" ht="15" customHeight="1" outlineLevel="2" x14ac:dyDescent="0.3">
      <c r="B241" s="100"/>
      <c r="C241" s="97" t="s">
        <v>401</v>
      </c>
      <c r="D241" s="79" t="s">
        <v>450</v>
      </c>
      <c r="E241" s="20">
        <f t="shared" si="16"/>
        <v>0</v>
      </c>
      <c r="F241" s="38"/>
      <c r="G241" s="67">
        <v>0</v>
      </c>
      <c r="H241" s="127">
        <v>0</v>
      </c>
      <c r="I241" s="67">
        <v>0</v>
      </c>
      <c r="J241" s="68">
        <v>0</v>
      </c>
      <c r="K241" s="39" t="s">
        <v>25</v>
      </c>
    </row>
    <row r="242" spans="2:11" ht="15.6" outlineLevel="2" x14ac:dyDescent="0.3">
      <c r="B242" s="100"/>
      <c r="C242" s="97" t="s">
        <v>403</v>
      </c>
      <c r="D242" s="79" t="s">
        <v>451</v>
      </c>
      <c r="E242" s="20">
        <f t="shared" si="16"/>
        <v>0</v>
      </c>
      <c r="F242" s="38"/>
      <c r="G242" s="67">
        <v>0</v>
      </c>
      <c r="H242" s="127">
        <v>0</v>
      </c>
      <c r="I242" s="67">
        <v>0</v>
      </c>
      <c r="J242" s="68">
        <v>0</v>
      </c>
      <c r="K242" s="39" t="s">
        <v>25</v>
      </c>
    </row>
    <row r="243" spans="2:11" ht="15.6" outlineLevel="2" x14ac:dyDescent="0.3">
      <c r="B243" s="100"/>
      <c r="C243" s="97" t="s">
        <v>405</v>
      </c>
      <c r="D243" s="79" t="s">
        <v>452</v>
      </c>
      <c r="E243" s="20">
        <f t="shared" si="16"/>
        <v>0</v>
      </c>
      <c r="F243" s="38"/>
      <c r="G243" s="67"/>
      <c r="H243" s="127"/>
      <c r="I243" s="67"/>
      <c r="J243" s="68"/>
      <c r="K243" s="39" t="s">
        <v>25</v>
      </c>
    </row>
    <row r="244" spans="2:11" ht="15" customHeight="1" outlineLevel="1" x14ac:dyDescent="0.3">
      <c r="B244" s="438" t="s">
        <v>453</v>
      </c>
      <c r="C244" s="439"/>
      <c r="D244" s="79" t="s">
        <v>454</v>
      </c>
      <c r="E244" s="20">
        <f t="shared" si="16"/>
        <v>0</v>
      </c>
      <c r="F244" s="59">
        <f>SUM(F245:F247)</f>
        <v>0</v>
      </c>
      <c r="G244" s="51">
        <f>SUM(G245:G247)</f>
        <v>0</v>
      </c>
      <c r="H244" s="22">
        <v>0</v>
      </c>
      <c r="I244" s="51">
        <f>SUM(I245:I247)</f>
        <v>0</v>
      </c>
      <c r="J244" s="51">
        <f>SUM(J245:J247)</f>
        <v>0</v>
      </c>
      <c r="K244" s="39" t="s">
        <v>25</v>
      </c>
    </row>
    <row r="245" spans="2:11" ht="15.6" outlineLevel="2" x14ac:dyDescent="0.3">
      <c r="B245" s="100"/>
      <c r="C245" s="97" t="s">
        <v>401</v>
      </c>
      <c r="D245" s="79" t="s">
        <v>455</v>
      </c>
      <c r="E245" s="20">
        <f t="shared" si="16"/>
        <v>0</v>
      </c>
      <c r="F245" s="38"/>
      <c r="G245" s="67"/>
      <c r="H245" s="127"/>
      <c r="I245" s="67"/>
      <c r="J245" s="68"/>
      <c r="K245" s="39" t="s">
        <v>25</v>
      </c>
    </row>
    <row r="246" spans="2:11" ht="15.75" customHeight="1" outlineLevel="2" x14ac:dyDescent="0.3">
      <c r="B246" s="100"/>
      <c r="C246" s="97" t="s">
        <v>403</v>
      </c>
      <c r="D246" s="79" t="s">
        <v>456</v>
      </c>
      <c r="E246" s="20">
        <f t="shared" si="16"/>
        <v>0</v>
      </c>
      <c r="F246" s="38"/>
      <c r="G246" s="67"/>
      <c r="H246" s="127"/>
      <c r="I246" s="67"/>
      <c r="J246" s="68"/>
      <c r="K246" s="39" t="s">
        <v>25</v>
      </c>
    </row>
    <row r="247" spans="2:11" ht="15.6" outlineLevel="2" x14ac:dyDescent="0.3">
      <c r="B247" s="100"/>
      <c r="C247" s="97" t="s">
        <v>405</v>
      </c>
      <c r="D247" s="79" t="s">
        <v>457</v>
      </c>
      <c r="E247" s="20">
        <f t="shared" si="16"/>
        <v>0</v>
      </c>
      <c r="F247" s="38"/>
      <c r="G247" s="67"/>
      <c r="H247" s="127"/>
      <c r="I247" s="67"/>
      <c r="J247" s="68"/>
      <c r="K247" s="39" t="s">
        <v>25</v>
      </c>
    </row>
    <row r="248" spans="2:11" ht="28.5" customHeight="1" outlineLevel="1" x14ac:dyDescent="0.3">
      <c r="B248" s="438" t="s">
        <v>458</v>
      </c>
      <c r="C248" s="439"/>
      <c r="D248" s="79" t="s">
        <v>459</v>
      </c>
      <c r="E248" s="20">
        <f t="shared" si="16"/>
        <v>0</v>
      </c>
      <c r="F248" s="59">
        <f>SUM(F249:F251)</f>
        <v>0</v>
      </c>
      <c r="G248" s="51">
        <f>SUM(G249:G251)</f>
        <v>0</v>
      </c>
      <c r="H248" s="22">
        <v>0</v>
      </c>
      <c r="I248" s="51">
        <f>SUM(I249:I251)</f>
        <v>0</v>
      </c>
      <c r="J248" s="51">
        <f>SUM(J249:J251)</f>
        <v>0</v>
      </c>
      <c r="K248" s="39" t="s">
        <v>25</v>
      </c>
    </row>
    <row r="249" spans="2:11" ht="15.6" outlineLevel="2" x14ac:dyDescent="0.3">
      <c r="B249" s="100"/>
      <c r="C249" s="97" t="s">
        <v>401</v>
      </c>
      <c r="D249" s="79" t="s">
        <v>460</v>
      </c>
      <c r="E249" s="20">
        <f t="shared" si="16"/>
        <v>0</v>
      </c>
      <c r="F249" s="38"/>
      <c r="G249" s="67"/>
      <c r="H249" s="127"/>
      <c r="I249" s="67"/>
      <c r="J249" s="68"/>
      <c r="K249" s="39" t="s">
        <v>25</v>
      </c>
    </row>
    <row r="250" spans="2:11" ht="15.6" outlineLevel="2" x14ac:dyDescent="0.3">
      <c r="B250" s="100"/>
      <c r="C250" s="97" t="s">
        <v>403</v>
      </c>
      <c r="D250" s="79" t="s">
        <v>461</v>
      </c>
      <c r="E250" s="20">
        <f t="shared" si="16"/>
        <v>0</v>
      </c>
      <c r="F250" s="38"/>
      <c r="G250" s="67"/>
      <c r="H250" s="127"/>
      <c r="I250" s="67"/>
      <c r="J250" s="68"/>
      <c r="K250" s="39" t="s">
        <v>25</v>
      </c>
    </row>
    <row r="251" spans="2:11" ht="15.6" outlineLevel="2" x14ac:dyDescent="0.3">
      <c r="B251" s="100"/>
      <c r="C251" s="97" t="s">
        <v>405</v>
      </c>
      <c r="D251" s="79" t="s">
        <v>462</v>
      </c>
      <c r="E251" s="20">
        <f t="shared" si="16"/>
        <v>0</v>
      </c>
      <c r="F251" s="38"/>
      <c r="G251" s="67"/>
      <c r="H251" s="127"/>
      <c r="I251" s="67"/>
      <c r="J251" s="68"/>
      <c r="K251" s="39" t="s">
        <v>25</v>
      </c>
    </row>
    <row r="252" spans="2:11" ht="15" customHeight="1" outlineLevel="1" x14ac:dyDescent="0.3">
      <c r="B252" s="438" t="s">
        <v>463</v>
      </c>
      <c r="C252" s="439"/>
      <c r="D252" s="79">
        <v>56.27</v>
      </c>
      <c r="E252" s="20">
        <f t="shared" si="16"/>
        <v>0</v>
      </c>
      <c r="F252" s="59">
        <f>SUM(F253:F255)</f>
        <v>0</v>
      </c>
      <c r="G252" s="51">
        <f>SUM(G253:G255)</f>
        <v>0</v>
      </c>
      <c r="H252" s="22">
        <v>0</v>
      </c>
      <c r="I252" s="51">
        <f>SUM(I253:I255)</f>
        <v>0</v>
      </c>
      <c r="J252" s="51">
        <f>SUM(J253:J255)</f>
        <v>0</v>
      </c>
      <c r="K252" s="39" t="s">
        <v>25</v>
      </c>
    </row>
    <row r="253" spans="2:11" ht="15.6" outlineLevel="2" x14ac:dyDescent="0.3">
      <c r="B253" s="100"/>
      <c r="C253" s="97" t="s">
        <v>401</v>
      </c>
      <c r="D253" s="79" t="s">
        <v>464</v>
      </c>
      <c r="E253" s="20">
        <f t="shared" si="16"/>
        <v>0</v>
      </c>
      <c r="F253" s="38"/>
      <c r="G253" s="67"/>
      <c r="H253" s="127"/>
      <c r="I253" s="67"/>
      <c r="J253" s="68"/>
      <c r="K253" s="39" t="s">
        <v>25</v>
      </c>
    </row>
    <row r="254" spans="2:11" ht="15.6" outlineLevel="2" x14ac:dyDescent="0.3">
      <c r="B254" s="100"/>
      <c r="C254" s="97" t="s">
        <v>403</v>
      </c>
      <c r="D254" s="79" t="s">
        <v>465</v>
      </c>
      <c r="E254" s="20">
        <f t="shared" si="16"/>
        <v>0</v>
      </c>
      <c r="F254" s="38"/>
      <c r="G254" s="67"/>
      <c r="H254" s="127"/>
      <c r="I254" s="67"/>
      <c r="J254" s="68"/>
      <c r="K254" s="39" t="s">
        <v>25</v>
      </c>
    </row>
    <row r="255" spans="2:11" ht="15.75" customHeight="1" outlineLevel="2" x14ac:dyDescent="0.3">
      <c r="B255" s="100"/>
      <c r="C255" s="97" t="s">
        <v>405</v>
      </c>
      <c r="D255" s="79" t="s">
        <v>466</v>
      </c>
      <c r="E255" s="20">
        <f t="shared" si="16"/>
        <v>0</v>
      </c>
      <c r="F255" s="38"/>
      <c r="G255" s="67"/>
      <c r="H255" s="127"/>
      <c r="I255" s="67"/>
      <c r="J255" s="68"/>
      <c r="K255" s="39" t="s">
        <v>25</v>
      </c>
    </row>
    <row r="256" spans="2:11" ht="15" customHeight="1" outlineLevel="1" x14ac:dyDescent="0.3">
      <c r="B256" s="438" t="s">
        <v>467</v>
      </c>
      <c r="C256" s="439"/>
      <c r="D256" s="79">
        <v>56.28</v>
      </c>
      <c r="E256" s="20">
        <f t="shared" si="16"/>
        <v>0</v>
      </c>
      <c r="F256" s="59">
        <f>SUM(F257:F259)</f>
        <v>0</v>
      </c>
      <c r="G256" s="51">
        <f>SUM(G257:G259)</f>
        <v>0</v>
      </c>
      <c r="H256" s="22">
        <v>0</v>
      </c>
      <c r="I256" s="51">
        <f>SUM(I257:I259)</f>
        <v>0</v>
      </c>
      <c r="J256" s="51">
        <f>SUM(J257:J259)</f>
        <v>0</v>
      </c>
      <c r="K256" s="39" t="s">
        <v>25</v>
      </c>
    </row>
    <row r="257" spans="2:11" ht="15.6" outlineLevel="2" x14ac:dyDescent="0.3">
      <c r="B257" s="100"/>
      <c r="C257" s="97" t="s">
        <v>401</v>
      </c>
      <c r="D257" s="79" t="s">
        <v>468</v>
      </c>
      <c r="E257" s="20">
        <f t="shared" si="16"/>
        <v>0</v>
      </c>
      <c r="F257" s="38"/>
      <c r="G257" s="67"/>
      <c r="H257" s="127"/>
      <c r="I257" s="67"/>
      <c r="J257" s="68"/>
      <c r="K257" s="39" t="s">
        <v>25</v>
      </c>
    </row>
    <row r="258" spans="2:11" ht="15.6" outlineLevel="2" x14ac:dyDescent="0.3">
      <c r="B258" s="100"/>
      <c r="C258" s="97" t="s">
        <v>403</v>
      </c>
      <c r="D258" s="79" t="s">
        <v>469</v>
      </c>
      <c r="E258" s="20">
        <f t="shared" si="16"/>
        <v>0</v>
      </c>
      <c r="F258" s="38"/>
      <c r="G258" s="67"/>
      <c r="H258" s="127"/>
      <c r="I258" s="67"/>
      <c r="J258" s="68"/>
      <c r="K258" s="39" t="s">
        <v>25</v>
      </c>
    </row>
    <row r="259" spans="2:11" ht="15.6" outlineLevel="2" x14ac:dyDescent="0.3">
      <c r="B259" s="100"/>
      <c r="C259" s="97" t="s">
        <v>405</v>
      </c>
      <c r="D259" s="79" t="s">
        <v>470</v>
      </c>
      <c r="E259" s="20">
        <f t="shared" si="16"/>
        <v>0</v>
      </c>
      <c r="F259" s="38"/>
      <c r="G259" s="67"/>
      <c r="H259" s="127"/>
      <c r="I259" s="67"/>
      <c r="J259" s="68"/>
      <c r="K259" s="39" t="s">
        <v>25</v>
      </c>
    </row>
    <row r="260" spans="2:11" ht="15.6" x14ac:dyDescent="0.3">
      <c r="B260" s="446" t="s">
        <v>471</v>
      </c>
      <c r="C260" s="447"/>
      <c r="D260" s="28" t="s">
        <v>472</v>
      </c>
      <c r="E260" s="20">
        <f t="shared" si="16"/>
        <v>1050</v>
      </c>
      <c r="F260" s="59">
        <f t="shared" ref="F260:J260" si="17">SUM(F262,F268,F271)</f>
        <v>89</v>
      </c>
      <c r="G260" s="51">
        <f t="shared" si="17"/>
        <v>0</v>
      </c>
      <c r="H260" s="51">
        <f t="shared" si="17"/>
        <v>219</v>
      </c>
      <c r="I260" s="51">
        <f t="shared" si="17"/>
        <v>831</v>
      </c>
      <c r="J260" s="51">
        <f t="shared" si="17"/>
        <v>0</v>
      </c>
      <c r="K260" s="39"/>
    </row>
    <row r="261" spans="2:11" ht="15.75" customHeight="1" x14ac:dyDescent="0.3">
      <c r="B261" s="408" t="s">
        <v>473</v>
      </c>
      <c r="C261" s="409"/>
      <c r="D261" s="28">
        <v>71</v>
      </c>
      <c r="E261" s="20">
        <f t="shared" si="16"/>
        <v>1050</v>
      </c>
      <c r="F261" s="59">
        <f t="shared" ref="F261:J261" si="18">SUM(F262,F267)</f>
        <v>89</v>
      </c>
      <c r="G261" s="51">
        <f t="shared" si="18"/>
        <v>0</v>
      </c>
      <c r="H261" s="51">
        <f t="shared" si="18"/>
        <v>219</v>
      </c>
      <c r="I261" s="51">
        <f t="shared" si="18"/>
        <v>831</v>
      </c>
      <c r="J261" s="51">
        <f t="shared" si="18"/>
        <v>0</v>
      </c>
      <c r="K261" s="27"/>
    </row>
    <row r="262" spans="2:11" ht="15.6" outlineLevel="1" x14ac:dyDescent="0.3">
      <c r="B262" s="52" t="s">
        <v>474</v>
      </c>
      <c r="C262" s="83"/>
      <c r="D262" s="28" t="s">
        <v>475</v>
      </c>
      <c r="E262" s="20">
        <f t="shared" si="16"/>
        <v>1050</v>
      </c>
      <c r="F262" s="59">
        <f t="shared" ref="F262:J262" si="19">SUM(F263:F266)</f>
        <v>89</v>
      </c>
      <c r="G262" s="51">
        <f t="shared" si="19"/>
        <v>0</v>
      </c>
      <c r="H262" s="51">
        <f t="shared" si="19"/>
        <v>219</v>
      </c>
      <c r="I262" s="51">
        <f t="shared" si="19"/>
        <v>831</v>
      </c>
      <c r="J262" s="51">
        <f t="shared" si="19"/>
        <v>0</v>
      </c>
      <c r="K262" s="39" t="s">
        <v>25</v>
      </c>
    </row>
    <row r="263" spans="2:11" ht="15.6" outlineLevel="2" x14ac:dyDescent="0.3">
      <c r="B263" s="52"/>
      <c r="C263" s="83" t="s">
        <v>476</v>
      </c>
      <c r="D263" s="71" t="s">
        <v>477</v>
      </c>
      <c r="E263" s="20">
        <f t="shared" si="16"/>
        <v>0</v>
      </c>
      <c r="F263" s="38"/>
      <c r="G263" s="38">
        <v>0</v>
      </c>
      <c r="H263" s="127">
        <v>0</v>
      </c>
      <c r="I263" s="38">
        <v>0</v>
      </c>
      <c r="J263" s="44">
        <v>0</v>
      </c>
      <c r="K263" s="39" t="s">
        <v>25</v>
      </c>
    </row>
    <row r="264" spans="2:11" ht="15.6" outlineLevel="2" x14ac:dyDescent="0.3">
      <c r="B264" s="101"/>
      <c r="C264" s="73" t="s">
        <v>478</v>
      </c>
      <c r="D264" s="71" t="s">
        <v>479</v>
      </c>
      <c r="E264" s="20">
        <f t="shared" si="16"/>
        <v>0</v>
      </c>
      <c r="F264" s="38"/>
      <c r="G264" s="38">
        <v>0</v>
      </c>
      <c r="H264" s="127">
        <v>0</v>
      </c>
      <c r="I264" s="38">
        <v>0</v>
      </c>
      <c r="J264" s="44">
        <v>0</v>
      </c>
      <c r="K264" s="39" t="s">
        <v>25</v>
      </c>
    </row>
    <row r="265" spans="2:11" ht="15.6" outlineLevel="2" x14ac:dyDescent="0.3">
      <c r="B265" s="52"/>
      <c r="C265" s="70" t="s">
        <v>480</v>
      </c>
      <c r="D265" s="71" t="s">
        <v>481</v>
      </c>
      <c r="E265" s="20">
        <f t="shared" si="16"/>
        <v>849</v>
      </c>
      <c r="F265" s="38">
        <v>27</v>
      </c>
      <c r="G265" s="67">
        <v>0</v>
      </c>
      <c r="H265" s="127">
        <v>92</v>
      </c>
      <c r="I265" s="67">
        <f>849-H265</f>
        <v>757</v>
      </c>
      <c r="J265" s="67">
        <v>0</v>
      </c>
      <c r="K265" s="39" t="s">
        <v>25</v>
      </c>
    </row>
    <row r="266" spans="2:11" ht="15.6" outlineLevel="2" x14ac:dyDescent="0.3">
      <c r="B266" s="52"/>
      <c r="C266" s="70" t="s">
        <v>482</v>
      </c>
      <c r="D266" s="71" t="s">
        <v>483</v>
      </c>
      <c r="E266" s="20">
        <f t="shared" si="16"/>
        <v>201</v>
      </c>
      <c r="F266" s="38">
        <v>62</v>
      </c>
      <c r="G266" s="67">
        <v>0</v>
      </c>
      <c r="H266" s="127">
        <v>127</v>
      </c>
      <c r="I266" s="67">
        <f>201-H266</f>
        <v>74</v>
      </c>
      <c r="J266" s="68">
        <v>0</v>
      </c>
      <c r="K266" s="39" t="s">
        <v>25</v>
      </c>
    </row>
    <row r="267" spans="2:11" ht="15.6" outlineLevel="1" x14ac:dyDescent="0.3">
      <c r="B267" s="52" t="s">
        <v>484</v>
      </c>
      <c r="C267" s="70"/>
      <c r="D267" s="28" t="s">
        <v>485</v>
      </c>
      <c r="E267" s="20">
        <f t="shared" ref="E267:E282" si="20">SUM(G267:J267)</f>
        <v>0</v>
      </c>
      <c r="F267" s="38"/>
      <c r="G267" s="67"/>
      <c r="H267" s="127"/>
      <c r="I267" s="67"/>
      <c r="J267" s="68"/>
      <c r="K267" s="39" t="s">
        <v>25</v>
      </c>
    </row>
    <row r="268" spans="2:11" ht="16.5" hidden="1" customHeight="1" x14ac:dyDescent="0.3">
      <c r="B268" s="408" t="s">
        <v>486</v>
      </c>
      <c r="C268" s="409"/>
      <c r="D268" s="28">
        <v>72</v>
      </c>
      <c r="E268" s="20">
        <f t="shared" si="20"/>
        <v>0</v>
      </c>
      <c r="F268" s="77">
        <f>F269</f>
        <v>0</v>
      </c>
      <c r="G268" s="76">
        <f t="shared" ref="G268:J269" si="21">G269</f>
        <v>0</v>
      </c>
      <c r="H268" s="69"/>
      <c r="I268" s="76">
        <f t="shared" si="21"/>
        <v>0</v>
      </c>
      <c r="J268" s="76">
        <f t="shared" si="21"/>
        <v>0</v>
      </c>
      <c r="K268" s="82"/>
    </row>
    <row r="269" spans="2:11" ht="15.6" outlineLevel="1" x14ac:dyDescent="0.3">
      <c r="B269" s="52" t="s">
        <v>487</v>
      </c>
      <c r="C269" s="102"/>
      <c r="D269" s="28" t="s">
        <v>488</v>
      </c>
      <c r="E269" s="20">
        <f t="shared" si="20"/>
        <v>0</v>
      </c>
      <c r="F269" s="59">
        <f>F270</f>
        <v>0</v>
      </c>
      <c r="G269" s="51">
        <f t="shared" si="21"/>
        <v>0</v>
      </c>
      <c r="H269" s="22">
        <v>0</v>
      </c>
      <c r="I269" s="51">
        <f t="shared" si="21"/>
        <v>0</v>
      </c>
      <c r="J269" s="51">
        <f t="shared" si="21"/>
        <v>0</v>
      </c>
      <c r="K269" s="39" t="s">
        <v>25</v>
      </c>
    </row>
    <row r="270" spans="2:11" ht="15.6" outlineLevel="2" x14ac:dyDescent="0.3">
      <c r="B270" s="52"/>
      <c r="C270" s="70" t="s">
        <v>489</v>
      </c>
      <c r="D270" s="71" t="s">
        <v>490</v>
      </c>
      <c r="E270" s="20">
        <f t="shared" si="20"/>
        <v>0</v>
      </c>
      <c r="F270" s="38"/>
      <c r="G270" s="67"/>
      <c r="H270" s="127"/>
      <c r="I270" s="67"/>
      <c r="J270" s="68"/>
      <c r="K270" s="39" t="s">
        <v>25</v>
      </c>
    </row>
    <row r="271" spans="2:11" ht="15.75" hidden="1" customHeight="1" x14ac:dyDescent="0.3">
      <c r="B271" s="408" t="s">
        <v>491</v>
      </c>
      <c r="C271" s="409"/>
      <c r="D271" s="51">
        <v>75</v>
      </c>
      <c r="E271" s="20">
        <f t="shared" si="20"/>
        <v>0</v>
      </c>
      <c r="F271" s="77"/>
      <c r="G271" s="69"/>
      <c r="H271" s="69"/>
      <c r="I271" s="69"/>
      <c r="J271" s="103"/>
      <c r="K271" s="90"/>
    </row>
    <row r="272" spans="2:11" ht="15.75" hidden="1" customHeight="1" x14ac:dyDescent="0.3">
      <c r="B272" s="446" t="s">
        <v>492</v>
      </c>
      <c r="C272" s="447"/>
      <c r="D272" s="28" t="s">
        <v>321</v>
      </c>
      <c r="E272" s="20">
        <f t="shared" si="20"/>
        <v>0</v>
      </c>
      <c r="F272" s="59">
        <f>F273</f>
        <v>0</v>
      </c>
      <c r="G272" s="51">
        <f t="shared" ref="G272:J273" si="22">G273</f>
        <v>0</v>
      </c>
      <c r="H272" s="51">
        <f t="shared" si="22"/>
        <v>0</v>
      </c>
      <c r="I272" s="51">
        <f t="shared" si="22"/>
        <v>0</v>
      </c>
      <c r="J272" s="51">
        <f t="shared" si="22"/>
        <v>0</v>
      </c>
      <c r="K272" s="82"/>
    </row>
    <row r="273" spans="2:11" ht="16.5" hidden="1" customHeight="1" x14ac:dyDescent="0.3">
      <c r="B273" s="408" t="s">
        <v>493</v>
      </c>
      <c r="C273" s="409"/>
      <c r="D273" s="28" t="s">
        <v>329</v>
      </c>
      <c r="E273" s="20">
        <f t="shared" si="20"/>
        <v>0</v>
      </c>
      <c r="F273" s="77">
        <f>F274</f>
        <v>0</v>
      </c>
      <c r="G273" s="76">
        <f t="shared" si="22"/>
        <v>0</v>
      </c>
      <c r="H273" s="76">
        <f t="shared" si="22"/>
        <v>0</v>
      </c>
      <c r="I273" s="76">
        <f t="shared" si="22"/>
        <v>0</v>
      </c>
      <c r="J273" s="76">
        <f t="shared" si="22"/>
        <v>0</v>
      </c>
      <c r="K273" s="82"/>
    </row>
    <row r="274" spans="2:11" ht="15" customHeight="1" outlineLevel="1" x14ac:dyDescent="0.3">
      <c r="B274" s="428" t="s">
        <v>494</v>
      </c>
      <c r="C274" s="429"/>
      <c r="D274" s="28" t="s">
        <v>495</v>
      </c>
      <c r="E274" s="20">
        <f t="shared" si="20"/>
        <v>0</v>
      </c>
      <c r="F274" s="38"/>
      <c r="G274" s="67"/>
      <c r="H274" s="127"/>
      <c r="I274" s="67"/>
      <c r="J274" s="68"/>
      <c r="K274" s="39" t="s">
        <v>25</v>
      </c>
    </row>
    <row r="275" spans="2:11" ht="15.75" hidden="1" customHeight="1" x14ac:dyDescent="0.3">
      <c r="B275" s="408" t="s">
        <v>496</v>
      </c>
      <c r="C275" s="409"/>
      <c r="D275" s="28" t="s">
        <v>349</v>
      </c>
      <c r="E275" s="20">
        <f t="shared" si="20"/>
        <v>0</v>
      </c>
      <c r="F275" s="105" t="s">
        <v>25</v>
      </c>
      <c r="G275" s="106" t="s">
        <v>25</v>
      </c>
      <c r="H275" s="106"/>
      <c r="I275" s="104" t="s">
        <v>25</v>
      </c>
      <c r="J275" s="106" t="s">
        <v>25</v>
      </c>
      <c r="K275" s="90" t="s">
        <v>25</v>
      </c>
    </row>
    <row r="276" spans="2:11" ht="27" customHeight="1" outlineLevel="1" x14ac:dyDescent="0.3">
      <c r="B276" s="440" t="s">
        <v>497</v>
      </c>
      <c r="C276" s="441"/>
      <c r="D276" s="28" t="s">
        <v>351</v>
      </c>
      <c r="E276" s="20">
        <f t="shared" si="20"/>
        <v>0</v>
      </c>
      <c r="F276" s="91" t="s">
        <v>25</v>
      </c>
      <c r="G276" s="107" t="s">
        <v>25</v>
      </c>
      <c r="H276" s="107" t="s">
        <v>25</v>
      </c>
      <c r="I276" s="79" t="s">
        <v>25</v>
      </c>
      <c r="J276" s="107" t="s">
        <v>25</v>
      </c>
      <c r="K276" s="39" t="s">
        <v>25</v>
      </c>
    </row>
    <row r="277" spans="2:11" ht="30" outlineLevel="2" x14ac:dyDescent="0.3">
      <c r="B277" s="52"/>
      <c r="C277" s="108" t="s">
        <v>498</v>
      </c>
      <c r="D277" s="28" t="s">
        <v>499</v>
      </c>
      <c r="E277" s="20">
        <f t="shared" si="20"/>
        <v>0</v>
      </c>
      <c r="F277" s="91" t="s">
        <v>25</v>
      </c>
      <c r="G277" s="107" t="s">
        <v>25</v>
      </c>
      <c r="H277" s="107" t="s">
        <v>25</v>
      </c>
      <c r="I277" s="79" t="s">
        <v>25</v>
      </c>
      <c r="J277" s="107" t="s">
        <v>25</v>
      </c>
      <c r="K277" s="39" t="s">
        <v>25</v>
      </c>
    </row>
    <row r="278" spans="2:11" ht="16.5" hidden="1" customHeight="1" x14ac:dyDescent="0.3">
      <c r="B278" s="408" t="s">
        <v>354</v>
      </c>
      <c r="C278" s="409"/>
      <c r="D278" s="28" t="s">
        <v>355</v>
      </c>
      <c r="E278" s="20">
        <f t="shared" si="20"/>
        <v>0</v>
      </c>
      <c r="F278" s="77">
        <f>SUM(F279,F281)</f>
        <v>0</v>
      </c>
      <c r="G278" s="76">
        <f>SUM(G279,G281)</f>
        <v>0</v>
      </c>
      <c r="H278" s="69"/>
      <c r="I278" s="76">
        <f>SUM(I279,I281)</f>
        <v>0</v>
      </c>
      <c r="J278" s="76">
        <f>SUM(J279,J281)</f>
        <v>0</v>
      </c>
      <c r="K278" s="82"/>
    </row>
    <row r="279" spans="2:11" ht="15.6" outlineLevel="1" x14ac:dyDescent="0.3">
      <c r="B279" s="52" t="s">
        <v>500</v>
      </c>
      <c r="C279" s="87"/>
      <c r="D279" s="28" t="s">
        <v>357</v>
      </c>
      <c r="E279" s="20">
        <f t="shared" si="20"/>
        <v>0</v>
      </c>
      <c r="F279" s="59">
        <f>F280</f>
        <v>0</v>
      </c>
      <c r="G279" s="51">
        <f>G280</f>
        <v>0</v>
      </c>
      <c r="H279" s="22">
        <v>0</v>
      </c>
      <c r="I279" s="51">
        <f>I280</f>
        <v>0</v>
      </c>
      <c r="J279" s="51">
        <f>J280</f>
        <v>0</v>
      </c>
      <c r="K279" s="27"/>
    </row>
    <row r="280" spans="2:11" ht="15.6" outlineLevel="3" x14ac:dyDescent="0.3">
      <c r="B280" s="85"/>
      <c r="C280" s="94" t="s">
        <v>501</v>
      </c>
      <c r="D280" s="71" t="s">
        <v>502</v>
      </c>
      <c r="E280" s="20">
        <f t="shared" si="20"/>
        <v>0</v>
      </c>
      <c r="F280" s="38"/>
      <c r="G280" s="67"/>
      <c r="H280" s="127"/>
      <c r="I280" s="67"/>
      <c r="J280" s="68"/>
      <c r="K280" s="27"/>
    </row>
    <row r="281" spans="2:11" ht="15.6" outlineLevel="1" x14ac:dyDescent="0.3">
      <c r="B281" s="109" t="s">
        <v>503</v>
      </c>
      <c r="C281" s="110"/>
      <c r="D281" s="28" t="s">
        <v>361</v>
      </c>
      <c r="E281" s="20">
        <f t="shared" si="20"/>
        <v>0</v>
      </c>
      <c r="F281" s="59">
        <f>F282</f>
        <v>0</v>
      </c>
      <c r="G281" s="51">
        <f>G282</f>
        <v>0</v>
      </c>
      <c r="H281" s="22">
        <v>0</v>
      </c>
      <c r="I281" s="51">
        <f>I282</f>
        <v>0</v>
      </c>
      <c r="J281" s="51">
        <f>J282</f>
        <v>0</v>
      </c>
      <c r="K281" s="93"/>
    </row>
    <row r="282" spans="2:11" ht="16.2" outlineLevel="2" thickBot="1" x14ac:dyDescent="0.35">
      <c r="B282" s="111"/>
      <c r="C282" s="112" t="s">
        <v>504</v>
      </c>
      <c r="D282" s="113" t="s">
        <v>505</v>
      </c>
      <c r="E282" s="130">
        <f t="shared" si="20"/>
        <v>0</v>
      </c>
      <c r="F282" s="115"/>
      <c r="G282" s="114"/>
      <c r="H282" s="113"/>
      <c r="I282" s="114"/>
      <c r="J282" s="116"/>
      <c r="K282" s="117"/>
    </row>
    <row r="285" spans="2:11" ht="15.6" x14ac:dyDescent="0.3">
      <c r="C285" s="121" t="s">
        <v>506</v>
      </c>
      <c r="F285" s="121" t="s">
        <v>507</v>
      </c>
    </row>
    <row r="286" spans="2:11" ht="15.6" x14ac:dyDescent="0.3">
      <c r="C286" s="122" t="s">
        <v>508</v>
      </c>
      <c r="F286" s="122" t="s">
        <v>509</v>
      </c>
    </row>
    <row r="296" spans="9:9" x14ac:dyDescent="0.3">
      <c r="I296" s="6" t="s">
        <v>510</v>
      </c>
    </row>
  </sheetData>
  <autoFilter ref="B10:K282" xr:uid="{00000000-0009-0000-0000-000000000000}">
    <filterColumn colId="0" showButton="0"/>
    <filterColumn colId="3">
      <filters>
        <filter val="1 050.00"/>
        <filter val="1 432.00"/>
        <filter val="1 574.00"/>
        <filter val="1 936.00"/>
        <filter val="1.00"/>
        <filter val="10 550.00"/>
        <filter val="10.00"/>
        <filter val="100.00"/>
        <filter val="106.00"/>
        <filter val="113.00"/>
        <filter val="12.00"/>
        <filter val="128.00"/>
        <filter val="13.00"/>
        <filter val="135.00"/>
        <filter val="16.00"/>
        <filter val="162.00"/>
        <filter val="169.00"/>
        <filter val="19.00"/>
        <filter val="2.00"/>
        <filter val="23.00"/>
        <filter val="315.00"/>
        <filter val="34.00"/>
        <filter val="35.00"/>
        <filter val="47.00"/>
        <filter val="49.00"/>
        <filter val="6 790.00"/>
        <filter val="64.00"/>
        <filter val="7 267.00"/>
        <filter val="7 564.00"/>
        <filter val="70.00"/>
        <filter val="80.00"/>
        <filter val="881.00"/>
        <filter val="9 500.00"/>
      </filters>
    </filterColumn>
  </autoFilter>
  <mergeCells count="108">
    <mergeCell ref="K9:K10"/>
    <mergeCell ref="B11:C11"/>
    <mergeCell ref="B12:C12"/>
    <mergeCell ref="B13:C13"/>
    <mergeCell ref="B14:C14"/>
    <mergeCell ref="B15:C15"/>
    <mergeCell ref="C2:F2"/>
    <mergeCell ref="C5:J5"/>
    <mergeCell ref="B6:J6"/>
    <mergeCell ref="I7:J7"/>
    <mergeCell ref="B8:C10"/>
    <mergeCell ref="D8:D10"/>
    <mergeCell ref="E8:J8"/>
    <mergeCell ref="E9:F9"/>
    <mergeCell ref="G9:J9"/>
    <mergeCell ref="B64:C64"/>
    <mergeCell ref="B69:C69"/>
    <mergeCell ref="B73:C73"/>
    <mergeCell ref="B76:C76"/>
    <mergeCell ref="B77:C77"/>
    <mergeCell ref="B78:C78"/>
    <mergeCell ref="B32:C32"/>
    <mergeCell ref="B40:C40"/>
    <mergeCell ref="B48:C48"/>
    <mergeCell ref="B49:C49"/>
    <mergeCell ref="B60:C60"/>
    <mergeCell ref="B61:C61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113:C113"/>
    <mergeCell ref="B118:C118"/>
    <mergeCell ref="B122:C122"/>
    <mergeCell ref="B123:C123"/>
    <mergeCell ref="B124:C124"/>
    <mergeCell ref="B125:C125"/>
    <mergeCell ref="B93:C93"/>
    <mergeCell ref="B94:C94"/>
    <mergeCell ref="B95:C95"/>
    <mergeCell ref="B104:C104"/>
    <mergeCell ref="B105:C105"/>
    <mergeCell ref="B108:C108"/>
    <mergeCell ref="B151:C151"/>
    <mergeCell ref="B152:C152"/>
    <mergeCell ref="B153:C153"/>
    <mergeCell ref="B154:C154"/>
    <mergeCell ref="B155:C155"/>
    <mergeCell ref="B156:C156"/>
    <mergeCell ref="B137:C137"/>
    <mergeCell ref="B138:C138"/>
    <mergeCell ref="B141:C141"/>
    <mergeCell ref="B144:C144"/>
    <mergeCell ref="B145:C145"/>
    <mergeCell ref="B150:C150"/>
    <mergeCell ref="B163:C163"/>
    <mergeCell ref="B164:C164"/>
    <mergeCell ref="B165:C165"/>
    <mergeCell ref="B167:C167"/>
    <mergeCell ref="B168:C168"/>
    <mergeCell ref="B177:C177"/>
    <mergeCell ref="B157:C157"/>
    <mergeCell ref="B158:C158"/>
    <mergeCell ref="B159:C159"/>
    <mergeCell ref="B160:C160"/>
    <mergeCell ref="B161:C161"/>
    <mergeCell ref="B162:C162"/>
    <mergeCell ref="B191:C191"/>
    <mergeCell ref="B192:C192"/>
    <mergeCell ref="B203:C203"/>
    <mergeCell ref="B204:C204"/>
    <mergeCell ref="B208:C208"/>
    <mergeCell ref="B212:C212"/>
    <mergeCell ref="B178:C178"/>
    <mergeCell ref="B180:C180"/>
    <mergeCell ref="B181:C181"/>
    <mergeCell ref="B183:C183"/>
    <mergeCell ref="B185:C185"/>
    <mergeCell ref="B186:C186"/>
    <mergeCell ref="B240:C240"/>
    <mergeCell ref="B244:C244"/>
    <mergeCell ref="B248:C248"/>
    <mergeCell ref="B252:C252"/>
    <mergeCell ref="B256:C256"/>
    <mergeCell ref="B260:C260"/>
    <mergeCell ref="B216:C216"/>
    <mergeCell ref="B220:C220"/>
    <mergeCell ref="B224:C224"/>
    <mergeCell ref="B228:C228"/>
    <mergeCell ref="B232:C232"/>
    <mergeCell ref="B236:C236"/>
    <mergeCell ref="B275:C275"/>
    <mergeCell ref="B276:C276"/>
    <mergeCell ref="B278:C278"/>
    <mergeCell ref="B261:C261"/>
    <mergeCell ref="B268:C268"/>
    <mergeCell ref="B271:C271"/>
    <mergeCell ref="B272:C272"/>
    <mergeCell ref="B273:C273"/>
    <mergeCell ref="B274:C274"/>
  </mergeCells>
  <pageMargins left="0.25" right="0.25" top="0.75" bottom="0.75" header="0.3" footer="0.3"/>
  <pageSetup scale="11" orientation="landscape" r:id="rId1"/>
  <rowBreaks count="6" manualBreakCount="6">
    <brk id="39" max="13" man="1"/>
    <brk id="81" max="10" man="1"/>
    <brk id="121" max="12" man="1"/>
    <brk id="163" max="10" man="1"/>
    <brk id="207" max="12" man="1"/>
    <brk id="2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Cheltuieli 2022</vt:lpstr>
      <vt:lpstr> Investitii 2022 </vt:lpstr>
      <vt:lpstr>prop Cheltuieli 2021@det chelt</vt:lpstr>
      <vt:lpstr>Cheltuieli 2020@rectif 2020</vt:lpstr>
      <vt:lpstr>Cheltuieli 2020@Ianuarie</vt:lpstr>
      <vt:lpstr>draft_T 10</vt:lpstr>
      <vt:lpstr>executie BG aprobat_2020</vt:lpstr>
      <vt:lpstr> Investitii2020@ian.</vt:lpstr>
      <vt:lpstr>Cheltuieli 2019@Octombrie2019</vt:lpstr>
      <vt:lpstr>'Cheltuieli 2019@Octombrie2019'!Print_Area</vt:lpstr>
      <vt:lpstr>'Cheltuieli 2020@Ianuarie'!Print_Area</vt:lpstr>
      <vt:lpstr>'Cheltuieli 2020@rectif 2020'!Print_Area</vt:lpstr>
      <vt:lpstr>'Cheltuieli 2022'!Print_Area</vt:lpstr>
      <vt:lpstr>'prop Cheltuieli 2021@det chelt'!Print_Area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Popa</dc:creator>
  <cp:lastModifiedBy>Camelia Grindeanu</cp:lastModifiedBy>
  <cp:lastPrinted>2022-01-10T07:43:52Z</cp:lastPrinted>
  <dcterms:created xsi:type="dcterms:W3CDTF">2019-05-21T11:17:52Z</dcterms:created>
  <dcterms:modified xsi:type="dcterms:W3CDTF">2022-04-28T12:28:18Z</dcterms:modified>
</cp:coreProperties>
</file>